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fin.ee/dhs/webdav/462fe82270a68c166dbfd5806c147cd8674dba6a/48504232757/ca577bef-f143-4293-82c5-9261e709dc1a/"/>
    </mc:Choice>
  </mc:AlternateContent>
  <xr:revisionPtr revIDLastSave="0" documentId="13_ncr:1_{C9E86A1A-4D1B-45B0-94D7-9E1B952002D5}" xr6:coauthVersionLast="47" xr6:coauthVersionMax="47" xr10:uidLastSave="{00000000-0000-0000-0000-000000000000}"/>
  <bookViews>
    <workbookView xWindow="30" yWindow="600" windowWidth="19170" windowHeight="10200" xr2:uid="{5818C8C2-633A-4577-8A8B-348CF1F38F96}"/>
  </bookViews>
  <sheets>
    <sheet name="LISA" sheetId="5" r:id="rId1"/>
  </sheets>
  <definedNames>
    <definedName name="_xlnm.Print_Titles" localSheetId="0">LISA!$7:$8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3" i="5" l="1"/>
  <c r="Q143" i="5"/>
  <c r="P144" i="5"/>
  <c r="Q144" i="5"/>
  <c r="P145" i="5"/>
  <c r="Q145" i="5"/>
  <c r="P146" i="5"/>
  <c r="Q146" i="5"/>
  <c r="P147" i="5"/>
  <c r="Q147" i="5"/>
  <c r="C138" i="5"/>
  <c r="C137" i="5" s="1"/>
  <c r="D138" i="5"/>
  <c r="D137" i="5" s="1"/>
  <c r="E138" i="5"/>
  <c r="E137" i="5" s="1"/>
  <c r="F138" i="5"/>
  <c r="F137" i="5" s="1"/>
  <c r="G138" i="5"/>
  <c r="G137" i="5" s="1"/>
  <c r="H138" i="5"/>
  <c r="H137" i="5" s="1"/>
  <c r="I138" i="5"/>
  <c r="I137" i="5" s="1"/>
  <c r="J138" i="5"/>
  <c r="J137" i="5" s="1"/>
  <c r="K138" i="5"/>
  <c r="K137" i="5" s="1"/>
  <c r="L138" i="5"/>
  <c r="L137" i="5" s="1"/>
  <c r="M138" i="5"/>
  <c r="M137" i="5" s="1"/>
  <c r="N138" i="5"/>
  <c r="N137" i="5" s="1"/>
  <c r="O138" i="5"/>
  <c r="O137" i="5" s="1"/>
  <c r="B138" i="5"/>
  <c r="B137" i="5" s="1"/>
  <c r="P99" i="5"/>
  <c r="P97" i="5"/>
  <c r="P96" i="5"/>
  <c r="P95" i="5"/>
  <c r="P94" i="5"/>
  <c r="C101" i="5"/>
  <c r="D101" i="5"/>
  <c r="D93" i="5" s="1"/>
  <c r="E101" i="5"/>
  <c r="E93" i="5" s="1"/>
  <c r="F101" i="5"/>
  <c r="F93" i="5" s="1"/>
  <c r="G101" i="5"/>
  <c r="G93" i="5" s="1"/>
  <c r="H101" i="5"/>
  <c r="H93" i="5" s="1"/>
  <c r="I101" i="5"/>
  <c r="I93" i="5" s="1"/>
  <c r="J101" i="5"/>
  <c r="K101" i="5"/>
  <c r="L101" i="5"/>
  <c r="L93" i="5" s="1"/>
  <c r="M101" i="5"/>
  <c r="M93" i="5" s="1"/>
  <c r="N101" i="5"/>
  <c r="N93" i="5" s="1"/>
  <c r="O101" i="5"/>
  <c r="O93" i="5" s="1"/>
  <c r="B101" i="5"/>
  <c r="B93" i="5" s="1"/>
  <c r="P104" i="5"/>
  <c r="Q104" i="5"/>
  <c r="P105" i="5"/>
  <c r="Q105" i="5"/>
  <c r="P90" i="5"/>
  <c r="Q90" i="5"/>
  <c r="P91" i="5"/>
  <c r="Q91" i="5"/>
  <c r="P92" i="5"/>
  <c r="Q92" i="5"/>
  <c r="P89" i="5"/>
  <c r="C88" i="5"/>
  <c r="D88" i="5"/>
  <c r="E88" i="5"/>
  <c r="F88" i="5"/>
  <c r="G88" i="5"/>
  <c r="H88" i="5"/>
  <c r="I88" i="5"/>
  <c r="J88" i="5"/>
  <c r="K88" i="5"/>
  <c r="L88" i="5"/>
  <c r="M88" i="5"/>
  <c r="N88" i="5"/>
  <c r="O88" i="5"/>
  <c r="B88" i="5"/>
  <c r="D52" i="5"/>
  <c r="E52" i="5"/>
  <c r="F52" i="5"/>
  <c r="G52" i="5"/>
  <c r="H52" i="5"/>
  <c r="I52" i="5"/>
  <c r="J52" i="5"/>
  <c r="K52" i="5"/>
  <c r="L52" i="5"/>
  <c r="L37" i="5" s="1"/>
  <c r="M52" i="5"/>
  <c r="M37" i="5" s="1"/>
  <c r="C52" i="5"/>
  <c r="B52" i="5"/>
  <c r="O62" i="5"/>
  <c r="O52" i="5" s="1"/>
  <c r="N62" i="5"/>
  <c r="P62" i="5" s="1"/>
  <c r="O63" i="5"/>
  <c r="N63" i="5"/>
  <c r="P63" i="5" s="1"/>
  <c r="C30" i="5"/>
  <c r="C29" i="5" s="1"/>
  <c r="Q29" i="5" s="1"/>
  <c r="D30" i="5"/>
  <c r="E30" i="5"/>
  <c r="F30" i="5"/>
  <c r="G30" i="5"/>
  <c r="H30" i="5"/>
  <c r="I30" i="5"/>
  <c r="J30" i="5"/>
  <c r="K30" i="5"/>
  <c r="L30" i="5"/>
  <c r="M30" i="5"/>
  <c r="N30" i="5"/>
  <c r="O30" i="5"/>
  <c r="B30" i="5"/>
  <c r="B29" i="5" s="1"/>
  <c r="P29" i="5" s="1"/>
  <c r="N13" i="5"/>
  <c r="P18" i="5"/>
  <c r="Q18" i="5"/>
  <c r="P19" i="5"/>
  <c r="Q19" i="5"/>
  <c r="P20" i="5"/>
  <c r="Q20" i="5"/>
  <c r="P21" i="5"/>
  <c r="Q21" i="5"/>
  <c r="P16" i="5"/>
  <c r="Q16" i="5"/>
  <c r="B13" i="5"/>
  <c r="C13" i="5"/>
  <c r="D13" i="5"/>
  <c r="E13" i="5"/>
  <c r="F13" i="5"/>
  <c r="G13" i="5"/>
  <c r="H13" i="5"/>
  <c r="I13" i="5"/>
  <c r="J13" i="5"/>
  <c r="K13" i="5"/>
  <c r="L13" i="5"/>
  <c r="M13" i="5"/>
  <c r="O13" i="5"/>
  <c r="P14" i="5"/>
  <c r="Q14" i="5"/>
  <c r="Q158" i="5"/>
  <c r="P158" i="5"/>
  <c r="Q157" i="5"/>
  <c r="P157" i="5"/>
  <c r="Q156" i="5"/>
  <c r="P156" i="5"/>
  <c r="Q155" i="5"/>
  <c r="P155" i="5"/>
  <c r="Q154" i="5"/>
  <c r="P154" i="5"/>
  <c r="Q153" i="5"/>
  <c r="P153" i="5"/>
  <c r="Q152" i="5"/>
  <c r="P152" i="5"/>
  <c r="Q151" i="5"/>
  <c r="P151" i="5"/>
  <c r="Q150" i="5"/>
  <c r="P150" i="5"/>
  <c r="Q149" i="5"/>
  <c r="P149" i="5"/>
  <c r="Q148" i="5"/>
  <c r="P148" i="5"/>
  <c r="Q142" i="5"/>
  <c r="P142" i="5"/>
  <c r="Q141" i="5"/>
  <c r="P141" i="5"/>
  <c r="Q140" i="5"/>
  <c r="P140" i="5"/>
  <c r="Q139" i="5"/>
  <c r="P139" i="5"/>
  <c r="Q136" i="5"/>
  <c r="P136" i="5"/>
  <c r="Q135" i="5"/>
  <c r="P135" i="5"/>
  <c r="Q134" i="5"/>
  <c r="P134" i="5"/>
  <c r="Q133" i="5"/>
  <c r="P133" i="5"/>
  <c r="Q132" i="5"/>
  <c r="P132" i="5"/>
  <c r="Q131" i="5"/>
  <c r="P131" i="5"/>
  <c r="Q130" i="5"/>
  <c r="P130" i="5"/>
  <c r="Q129" i="5"/>
  <c r="P129" i="5"/>
  <c r="Q128" i="5"/>
  <c r="P128" i="5"/>
  <c r="Q127" i="5"/>
  <c r="P127" i="5"/>
  <c r="Q126" i="5"/>
  <c r="P126" i="5"/>
  <c r="Q125" i="5"/>
  <c r="P125" i="5"/>
  <c r="Q124" i="5"/>
  <c r="P124" i="5"/>
  <c r="Q123" i="5"/>
  <c r="P123" i="5"/>
  <c r="Q122" i="5"/>
  <c r="P122" i="5"/>
  <c r="Q121" i="5"/>
  <c r="P121" i="5"/>
  <c r="Q120" i="5"/>
  <c r="P120" i="5"/>
  <c r="Q119" i="5"/>
  <c r="P119" i="5"/>
  <c r="Q118" i="5"/>
  <c r="P118" i="5"/>
  <c r="Q117" i="5"/>
  <c r="P117" i="5"/>
  <c r="Q116" i="5"/>
  <c r="P116" i="5"/>
  <c r="Q115" i="5"/>
  <c r="P115" i="5"/>
  <c r="Q114" i="5"/>
  <c r="P114" i="5"/>
  <c r="Q113" i="5"/>
  <c r="P113" i="5"/>
  <c r="Q112" i="5"/>
  <c r="P112" i="5"/>
  <c r="Q111" i="5"/>
  <c r="P111" i="5"/>
  <c r="Q110" i="5"/>
  <c r="P110" i="5"/>
  <c r="Q109" i="5"/>
  <c r="P109" i="5"/>
  <c r="Q108" i="5"/>
  <c r="P108" i="5"/>
  <c r="Q107" i="5"/>
  <c r="P107" i="5"/>
  <c r="Q106" i="5"/>
  <c r="P106" i="5"/>
  <c r="Q103" i="5"/>
  <c r="P103" i="5"/>
  <c r="Q102" i="5"/>
  <c r="P102" i="5"/>
  <c r="Q100" i="5"/>
  <c r="P100" i="5"/>
  <c r="Q99" i="5"/>
  <c r="Q97" i="5"/>
  <c r="Q96" i="5"/>
  <c r="Q95" i="5"/>
  <c r="Q94" i="5"/>
  <c r="Q89" i="5"/>
  <c r="Q86" i="5"/>
  <c r="P86" i="5"/>
  <c r="Q85" i="5"/>
  <c r="P85" i="5"/>
  <c r="Q84" i="5"/>
  <c r="P84" i="5"/>
  <c r="Q83" i="5"/>
  <c r="P83" i="5"/>
  <c r="Q82" i="5"/>
  <c r="P82" i="5"/>
  <c r="Q81" i="5"/>
  <c r="P81" i="5"/>
  <c r="Q80" i="5"/>
  <c r="P80" i="5"/>
  <c r="Q79" i="5"/>
  <c r="P79" i="5"/>
  <c r="Q78" i="5"/>
  <c r="P78" i="5"/>
  <c r="Q77" i="5"/>
  <c r="P77" i="5"/>
  <c r="Q76" i="5"/>
  <c r="P76" i="5"/>
  <c r="Q75" i="5"/>
  <c r="P75" i="5"/>
  <c r="Q74" i="5"/>
  <c r="P74" i="5"/>
  <c r="Q73" i="5"/>
  <c r="P73" i="5"/>
  <c r="Q72" i="5"/>
  <c r="P72" i="5"/>
  <c r="Q71" i="5"/>
  <c r="P71" i="5"/>
  <c r="Q70" i="5"/>
  <c r="P70" i="5"/>
  <c r="Q69" i="5"/>
  <c r="P69" i="5"/>
  <c r="Q68" i="5"/>
  <c r="P68" i="5"/>
  <c r="Q67" i="5"/>
  <c r="P67" i="5"/>
  <c r="Q66" i="5"/>
  <c r="P66" i="5"/>
  <c r="Q65" i="5"/>
  <c r="P65" i="5"/>
  <c r="Q64" i="5"/>
  <c r="P64" i="5"/>
  <c r="Q63" i="5"/>
  <c r="Q61" i="5"/>
  <c r="P61" i="5"/>
  <c r="Q60" i="5"/>
  <c r="P60" i="5"/>
  <c r="Q59" i="5"/>
  <c r="P59" i="5"/>
  <c r="Q58" i="5"/>
  <c r="P58" i="5"/>
  <c r="Q57" i="5"/>
  <c r="P57" i="5"/>
  <c r="Q56" i="5"/>
  <c r="P56" i="5"/>
  <c r="Q55" i="5"/>
  <c r="P55" i="5"/>
  <c r="Q54" i="5"/>
  <c r="P54" i="5"/>
  <c r="Q53" i="5"/>
  <c r="P53" i="5"/>
  <c r="Q51" i="5"/>
  <c r="P51" i="5"/>
  <c r="Q50" i="5"/>
  <c r="P50" i="5"/>
  <c r="Q49" i="5"/>
  <c r="P49" i="5"/>
  <c r="Q48" i="5"/>
  <c r="P48" i="5"/>
  <c r="Q47" i="5"/>
  <c r="P47" i="5"/>
  <c r="Q46" i="5"/>
  <c r="P46" i="5"/>
  <c r="Q45" i="5"/>
  <c r="P45" i="5"/>
  <c r="Q44" i="5"/>
  <c r="P44" i="5"/>
  <c r="Q43" i="5"/>
  <c r="P43" i="5"/>
  <c r="Q42" i="5"/>
  <c r="P42" i="5"/>
  <c r="Q41" i="5"/>
  <c r="P41" i="5"/>
  <c r="Q40" i="5"/>
  <c r="P40" i="5"/>
  <c r="Q39" i="5"/>
  <c r="P39" i="5"/>
  <c r="Q33" i="5"/>
  <c r="P33" i="5"/>
  <c r="Q32" i="5"/>
  <c r="P32" i="5"/>
  <c r="Q31" i="5"/>
  <c r="P31" i="5"/>
  <c r="Q28" i="5"/>
  <c r="P28" i="5"/>
  <c r="Q27" i="5"/>
  <c r="P27" i="5"/>
  <c r="Q26" i="5"/>
  <c r="P26" i="5"/>
  <c r="Q25" i="5"/>
  <c r="P25" i="5"/>
  <c r="Q22" i="5"/>
  <c r="P22" i="5"/>
  <c r="Q17" i="5"/>
  <c r="P17" i="5"/>
  <c r="Q15" i="5"/>
  <c r="P15" i="5"/>
  <c r="M36" i="5"/>
  <c r="Q36" i="5" s="1"/>
  <c r="L36" i="5"/>
  <c r="L35" i="5" s="1"/>
  <c r="K98" i="5"/>
  <c r="Q98" i="5" s="1"/>
  <c r="J98" i="5"/>
  <c r="P98" i="5" s="1"/>
  <c r="K38" i="5"/>
  <c r="K37" i="5" s="1"/>
  <c r="J38" i="5"/>
  <c r="J37" i="5" s="1"/>
  <c r="I24" i="5"/>
  <c r="Q24" i="5" s="1"/>
  <c r="H24" i="5"/>
  <c r="P24" i="5" s="1"/>
  <c r="H38" i="5"/>
  <c r="I38" i="5"/>
  <c r="J10" i="5" l="1"/>
  <c r="B10" i="5"/>
  <c r="H37" i="5"/>
  <c r="Q62" i="5"/>
  <c r="H12" i="5"/>
  <c r="H10" i="5"/>
  <c r="B9" i="5"/>
  <c r="N10" i="5"/>
  <c r="F12" i="5"/>
  <c r="M12" i="5"/>
  <c r="M10" i="5"/>
  <c r="E12" i="5"/>
  <c r="E10" i="5"/>
  <c r="E9" i="5" s="1"/>
  <c r="O37" i="5"/>
  <c r="O11" i="5"/>
  <c r="L10" i="5"/>
  <c r="D10" i="5"/>
  <c r="B37" i="5"/>
  <c r="B11" i="5"/>
  <c r="G11" i="5"/>
  <c r="K12" i="5"/>
  <c r="K10" i="5"/>
  <c r="C12" i="5"/>
  <c r="C10" i="5"/>
  <c r="C37" i="5"/>
  <c r="F11" i="5"/>
  <c r="I10" i="5"/>
  <c r="D37" i="5"/>
  <c r="D11" i="5"/>
  <c r="E37" i="5"/>
  <c r="E11" i="5"/>
  <c r="O12" i="5"/>
  <c r="O10" i="5"/>
  <c r="I37" i="5"/>
  <c r="P137" i="5"/>
  <c r="Q137" i="5"/>
  <c r="P138" i="5"/>
  <c r="Q138" i="5"/>
  <c r="P88" i="5"/>
  <c r="K93" i="5"/>
  <c r="K11" i="5" s="1"/>
  <c r="Q101" i="5"/>
  <c r="C93" i="5"/>
  <c r="C11" i="5" s="1"/>
  <c r="J93" i="5"/>
  <c r="P93" i="5" s="1"/>
  <c r="P101" i="5"/>
  <c r="Q88" i="5"/>
  <c r="N52" i="5"/>
  <c r="N11" i="5" s="1"/>
  <c r="Q30" i="5"/>
  <c r="Q52" i="5"/>
  <c r="P30" i="5"/>
  <c r="N12" i="5"/>
  <c r="L12" i="5"/>
  <c r="J12" i="5"/>
  <c r="I12" i="5"/>
  <c r="G12" i="5"/>
  <c r="D12" i="5"/>
  <c r="B12" i="5"/>
  <c r="P13" i="5"/>
  <c r="Q13" i="5"/>
  <c r="M35" i="5"/>
  <c r="M34" i="5" s="1"/>
  <c r="M11" i="5" s="1"/>
  <c r="P36" i="5"/>
  <c r="P35" i="5"/>
  <c r="L34" i="5"/>
  <c r="L11" i="5" s="1"/>
  <c r="G38" i="5"/>
  <c r="G10" i="5" s="1"/>
  <c r="F38" i="5"/>
  <c r="F10" i="5" s="1"/>
  <c r="F9" i="5" s="1"/>
  <c r="O9" i="5" l="1"/>
  <c r="J11" i="5"/>
  <c r="J9" i="5" s="1"/>
  <c r="D9" i="5"/>
  <c r="C9" i="5"/>
  <c r="L9" i="5"/>
  <c r="N9" i="5"/>
  <c r="K9" i="5"/>
  <c r="P10" i="5"/>
  <c r="G9" i="5"/>
  <c r="M9" i="5"/>
  <c r="K87" i="5"/>
  <c r="Q87" i="5" s="1"/>
  <c r="Q93" i="5"/>
  <c r="P38" i="5"/>
  <c r="F37" i="5"/>
  <c r="Q38" i="5"/>
  <c r="G37" i="5"/>
  <c r="Q37" i="5" s="1"/>
  <c r="N37" i="5"/>
  <c r="J87" i="5"/>
  <c r="P87" i="5" s="1"/>
  <c r="P52" i="5"/>
  <c r="Q12" i="5"/>
  <c r="P12" i="5"/>
  <c r="Q34" i="5"/>
  <c r="Q35" i="5"/>
  <c r="P34" i="5"/>
  <c r="P37" i="5" l="1"/>
  <c r="Q10" i="5"/>
  <c r="I23" i="5" l="1"/>
  <c r="I11" i="5" s="1"/>
  <c r="I9" i="5" s="1"/>
  <c r="H23" i="5"/>
  <c r="H11" i="5" s="1"/>
  <c r="H9" i="5" s="1"/>
  <c r="P9" i="5" s="1"/>
  <c r="P23" i="5" l="1"/>
  <c r="Q23" i="5"/>
  <c r="P11" i="5"/>
  <c r="Q11" i="5" l="1"/>
  <c r="Q9" i="5"/>
</calcChain>
</file>

<file path=xl/sharedStrings.xml><?xml version="1.0" encoding="utf-8"?>
<sst xmlns="http://schemas.openxmlformats.org/spreadsheetml/2006/main" count="179" uniqueCount="141">
  <si>
    <t>KOKKU</t>
  </si>
  <si>
    <t>INVESTEERINGUD KOKKU</t>
  </si>
  <si>
    <t>INVESTEERINGUTOETUSED KOKKU</t>
  </si>
  <si>
    <t>Haridus- ja Teadusministeeriumi valitsemisala</t>
  </si>
  <si>
    <t>INVESTEERINGUTOETUSED</t>
  </si>
  <si>
    <t>Justiitsministeeriumi valitsemisala</t>
  </si>
  <si>
    <t>INVESTEERINGUD</t>
  </si>
  <si>
    <t>Kaitseministeeriumi valitsemisala</t>
  </si>
  <si>
    <t>Kaitsetahe</t>
  </si>
  <si>
    <t>Kliimaministeeriumi valitsemisala</t>
  </si>
  <si>
    <t>Raudteetransporditaristu arendamine ja korrashoid</t>
  </si>
  <si>
    <t>Eluasemepoliitika</t>
  </si>
  <si>
    <t>Vee säästliku kasutamise ja kaitse tagamine</t>
  </si>
  <si>
    <t>Energiatõhususe suurendamine</t>
  </si>
  <si>
    <t>Elurikkuse kaitse tagamine</t>
  </si>
  <si>
    <t>Kliimamuutuste leevendamine ja kliimamuutustega kohanemine</t>
  </si>
  <si>
    <t>Veetransporditaristu arendamine ja korrashoid</t>
  </si>
  <si>
    <t>Maanteetransporditaristu arendamine ja korrashoid</t>
  </si>
  <si>
    <t>Taastuvenergia osakaalu suurendamine lõpptarbimises</t>
  </si>
  <si>
    <t>Keskkonnahoidlikku liikuvust soodustav linnakeskkond</t>
  </si>
  <si>
    <t>Õhukvaliteedi parendamine</t>
  </si>
  <si>
    <t>Kultuuriministeeriumi valitsemisala</t>
  </si>
  <si>
    <t>Raamatukogupoliitika kujundamine ja rakendamine</t>
  </si>
  <si>
    <t>Meediapoliitika kujundamine ja rakendamine</t>
  </si>
  <si>
    <t>Saavutusspordi toetamine ja arendamine</t>
  </si>
  <si>
    <t>Muuseumi- ja muinsuskaitsepoliitika kujundamine, rakendamine</t>
  </si>
  <si>
    <t>Majandus- ja Kommunikatsiooniministeeriumi valitsemisala</t>
  </si>
  <si>
    <t>Juurdepääsuvõrkude väljaarendamine</t>
  </si>
  <si>
    <t>5G taristu ja teenuste arendamine</t>
  </si>
  <si>
    <t>Regionaal- ja Põllumajandusministeeriumi valitsemisala</t>
  </si>
  <si>
    <t>Maakasutus</t>
  </si>
  <si>
    <t>Maaparandus</t>
  </si>
  <si>
    <t>Põllumajandustootjate ja toiduainetööstuste konkurentsivõime</t>
  </si>
  <si>
    <t>Põlvkondade vahetus</t>
  </si>
  <si>
    <t>Riskijuhtimine ja põllumajandusturgude tasakaal</t>
  </si>
  <si>
    <t>Kutseline kalapüük</t>
  </si>
  <si>
    <t>Vee-elusressursside töötlemine</t>
  </si>
  <si>
    <t>Vesiviljelus</t>
  </si>
  <si>
    <t>Maa- ja rannapiirkonna arendamine</t>
  </si>
  <si>
    <t>EMKFi keskkonnakaitsemeetmete rakendamine</t>
  </si>
  <si>
    <t>Siseministeeriumi valitsemisala</t>
  </si>
  <si>
    <t>Sotsiaalministeeriumi valitsemisala</t>
  </si>
  <si>
    <t>Inimeste terviseharitus ja põhiõiguste kaitse</t>
  </si>
  <si>
    <t>Hoolekande kättesaadavuse tagamine, toimetuleku toetamine</t>
  </si>
  <si>
    <t>Välisministeeriumi valitsemisala</t>
  </si>
  <si>
    <t>Tervishoiuteenuste mudelite ümberkujundamine</t>
  </si>
  <si>
    <t/>
  </si>
  <si>
    <t>Valitsusasutustele ja valitsusasutuste hallatavatele riigiasutustele 2024. aastaks määratud investeeringute ja investeeringutoetuste objektiline liigendus kinnisasjadesse</t>
  </si>
  <si>
    <t>Eelarve kokku</t>
  </si>
  <si>
    <t>Sealhulgas piirmääraga vahendid</t>
  </si>
  <si>
    <t>IN020020 – Tallinna Tehnikakõrgkooli kinnisvarainvesteering</t>
  </si>
  <si>
    <t>IN020064 – Heino Elleri Muusikakooli õppekorpus</t>
  </si>
  <si>
    <t>IN020270 – Eesti Lennuakadeemia kinnisvarainvesteering</t>
  </si>
  <si>
    <t>IN030009 – Kinnisvara</t>
  </si>
  <si>
    <t>IN040041 – Radarite taristu statistikakaubanduse vahenditest</t>
  </si>
  <si>
    <r>
      <t>IN040235 – Väikesaarte energiarajatised CO</t>
    </r>
    <r>
      <rPr>
        <vertAlign val="sub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 kvoodi müügi tuludest</t>
    </r>
  </si>
  <si>
    <t>IN041553 – Lääne-Eesti meetme radari taristu</t>
  </si>
  <si>
    <t>IN044502 – Garnisonide kalmistute renoveerimine</t>
  </si>
  <si>
    <t>IN050194 – Veeteede süvendamine</t>
  </si>
  <si>
    <t>IN05A054 – Rohuküla tootmisbaasi uuendamine</t>
  </si>
  <si>
    <t>IN050098 – Rohuküla sadama kai taastamine</t>
  </si>
  <si>
    <t>IN050442 – Tuletornid</t>
  </si>
  <si>
    <t>IN050968 – Transpordiameti hoonete renoveerimine</t>
  </si>
  <si>
    <t>IN050977 – Pärnu - Uulu 2 + 2-realine tee</t>
  </si>
  <si>
    <t>IN050978 – Sauga - Pärnu 2 + 2-realine tee</t>
  </si>
  <si>
    <t>IN050989 – Neanurme - Pikknurme 2 + 1-realine tee</t>
  </si>
  <si>
    <t>IN050058 – Arbavere puursüdamike hoidla</t>
  </si>
  <si>
    <t>IN050969 – Maade soetamine</t>
  </si>
  <si>
    <t>IN050988 – Paldiski mnt Harku ristmik</t>
  </si>
  <si>
    <t>IN050051 – Rail Balticu arendus</t>
  </si>
  <si>
    <t>IN050979 – Raudtee elektrifitseerimine Tallinn - Tartu</t>
  </si>
  <si>
    <t>IN050983 – Tallinn - Lelle rekonstrueerimise tööd</t>
  </si>
  <si>
    <t>IN050981 – Kõverate õgvendamine raudteel, kapitaalremont Tapa - Narva</t>
  </si>
  <si>
    <t>IN050982 – Kõverate õgvendamine raudteel, kapitaalremont Tallinn - Tartu - Koidula</t>
  </si>
  <si>
    <t>IN05A077 – Kodutoetus lasterikaste perede eluasemetingimuste parandamiseks</t>
  </si>
  <si>
    <t>IN050084 – Korterelamute rekonstrueerimine</t>
  </si>
  <si>
    <t>IN050410 – Reoveepuhastus ja joogiveevarustus</t>
  </si>
  <si>
    <t>IN05A086 – Kaugküttekatelde rekonstrueerimine ja/või rajamine ning kütuse vahetus</t>
  </si>
  <si>
    <t>IN050232 – Elupaigad ja elurikkus</t>
  </si>
  <si>
    <t>IN056115 – Järvede veerežiim</t>
  </si>
  <si>
    <t>IN050231 – Kliimamõjudega kohanemine</t>
  </si>
  <si>
    <t>IN050235 – Üleujutusriskide maandamine</t>
  </si>
  <si>
    <t>IN050976 – Sadamate akvatooriumi kaitse</t>
  </si>
  <si>
    <t>IN050102 – Pärnu linnale ühenduste tagamine</t>
  </si>
  <si>
    <t>IN050085 – Biometaani tootmise ja transpordisektoris tarbimise toetamine</t>
  </si>
  <si>
    <t>IN050073 – Taastuvenergia kasutuselevõtt</t>
  </si>
  <si>
    <t>IN050985 – Jalgrattateed ja parklad</t>
  </si>
  <si>
    <t>IN050986 – Mitmeliigilised ühistranspordisõlmed</t>
  </si>
  <si>
    <t>IN050987 – Trammiliikluse arendamine Tallinnas</t>
  </si>
  <si>
    <t>IN050974 – Tallinna Vanasadama trammiliini rajamine</t>
  </si>
  <si>
    <t>IN050214 – Elamute kohtküte</t>
  </si>
  <si>
    <t>IN06R025 – Lastekirjanduse Keskuse põhivara soetus</t>
  </si>
  <si>
    <t>IN06R051 – Eesti Rahva Muuseum</t>
  </si>
  <si>
    <t>IN06A001 – Eesti Rahvusraamatukogu hoone</t>
  </si>
  <si>
    <t>IN06A003 – Rahvusringhääling, hooned ja tehnika</t>
  </si>
  <si>
    <t>IN06S014 – Tehvandi Spordikeskus SA</t>
  </si>
  <si>
    <t>IN06S009 – Jõulumäe Tervisespordi Keskus SA</t>
  </si>
  <si>
    <t>IN06S006 – Virumaa Muuseumid SA</t>
  </si>
  <si>
    <t>IN06M002 – Muinsuskaitseamet, toetused mälestiste omanikele</t>
  </si>
  <si>
    <t>IN070091 – Uue põlvkonna lairibavõrkude arendamine</t>
  </si>
  <si>
    <t>IN070992 – 5G arendamine</t>
  </si>
  <si>
    <t>IN080008 – Laborite sisseseade</t>
  </si>
  <si>
    <t>IN089306 – Maaelu arengukava investeeringud</t>
  </si>
  <si>
    <t>IN089336 – Kalanduse rakenduskava investeeringud</t>
  </si>
  <si>
    <t>IN080027 – C.R. Jakobsoni Talumuuseumi elamu-peahoone</t>
  </si>
  <si>
    <t>IN100106 – Sisekaitseakadeemia Kase tn kompleks</t>
  </si>
  <si>
    <t>IN101299 – Sisekaitseakadeemia ühiselamute rekonstrueerimine</t>
  </si>
  <si>
    <t>IN100108 – Idapiiri ehitus</t>
  </si>
  <si>
    <t>IN104522 – Väike-Sõjamäe tn 22a – Lennusalga hoone</t>
  </si>
  <si>
    <t xml:space="preserve">IN110017 – Tervisekeskused </t>
  </si>
  <si>
    <t xml:space="preserve">IN110018 – Elu- ja teenuskohad </t>
  </si>
  <si>
    <t>IN130120 – Välisministeeriumi ja välisesinduste ruumide ehitusinvesteeringud</t>
  </si>
  <si>
    <t>Vabariigi Valitsuse 21. detsembri 2023.a korralduse nr.306 „2024. aasta riigieelarve täiendav liigendamine" muutmine</t>
  </si>
  <si>
    <t>Liigendus vastavalt käesolevale korraldusele</t>
  </si>
  <si>
    <t>Riigikogus kinnitatud eelarve 
liigendus vastavalt Vabariigi Valitsuse 21.12.2023 korraldusele nr.306</t>
  </si>
  <si>
    <t>Kokku</t>
  </si>
  <si>
    <t>IN05C001 – Riigilaevastiku hooned ja rajatised</t>
  </si>
  <si>
    <t>Liigendus vastavalt                Vabariigi Valitsuse 07.05.2024 korraldusele nr 98</t>
  </si>
  <si>
    <t>Teadusasutuste ja teadlaskonna arengu toetamine</t>
  </si>
  <si>
    <t>Lisaeelarve liigendus vastavalt Vabariigi Valitsuse 23.08.2024 korraldusele nr 170</t>
  </si>
  <si>
    <t>Liigendus vastavalt Vabariigi Valitsuse 23.08.2024 korraldusele nr 170</t>
  </si>
  <si>
    <t>Lisa 1 (muudetud sõnatuses)</t>
  </si>
  <si>
    <t>Liigendus vastavalt Vabariigi Valitsuse 15.11.2024 korraldusele nr 217</t>
  </si>
  <si>
    <t>* Vastavalt riigieelarve seaduse § 26 lõikele 7 liigendatakse investeeringud maksumusega kümme miljonit eurot või rohkem riigieelarves investeeringuobjektide kaupa.</t>
  </si>
  <si>
    <t>IN020142 – Tallinna Tervishoiu Kõrgkooli kinnisvarainvesteering</t>
  </si>
  <si>
    <t>IN020275 – Rahvusarhiivi Rahvusraamatukogu soetused</t>
  </si>
  <si>
    <t>IN020276 – Eesti Kirjandusmuuseumi kinnisvarainvesteeringud</t>
  </si>
  <si>
    <t>IN020277 – Eesti Keele Instituudi kinnisvarainvesteeringud</t>
  </si>
  <si>
    <t>IN020278 – Kõrgem Kunstikool Pallase kinnisvarainvesteeringud</t>
  </si>
  <si>
    <t>IN000028 – Haridusvõrgu korrastamine ja arendamine (sh RKAS vahendid)</t>
  </si>
  <si>
    <t>IN020274 – Energiatõhusad investeeringud</t>
  </si>
  <si>
    <t>IN06S040 – Kunstimuuseum</t>
  </si>
  <si>
    <t>IN06S034 – Saaremaa Muuseum SA</t>
  </si>
  <si>
    <t>IN104514 – Väike-Maarja õppekeskus</t>
  </si>
  <si>
    <t>IN104523 – Lõhangu lõhkamiskoht</t>
  </si>
  <si>
    <t>IN104524 – Potsepa lõhkamiskoht</t>
  </si>
  <si>
    <t>IN104525 – Ädala 25 garaaž</t>
  </si>
  <si>
    <t>IN104508 – Kuressaare kordon</t>
  </si>
  <si>
    <t>IN06R039 – Viljandi Muuseum</t>
  </si>
  <si>
    <t>IN06R040 – Palamuse muuseumikompleksi arendamine</t>
  </si>
  <si>
    <t>Riigieelarve seaduse muutmise seaduse liigendus vastavalt käesolevale korraldusele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</si>
</sst>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bscript"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 tint="0.79995117038483843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right"/>
    </xf>
    <xf numFmtId="0" fontId="2" fillId="2" borderId="0" xfId="0" applyFont="1" applyFill="1"/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" fillId="0" borderId="0" xfId="0" applyFont="1"/>
    <xf numFmtId="0" fontId="3" fillId="0" borderId="0" xfId="0" applyFont="1"/>
    <xf numFmtId="0" fontId="1" fillId="2" borderId="0" xfId="0" applyFont="1" applyFill="1"/>
    <xf numFmtId="3" fontId="4" fillId="3" borderId="1" xfId="0" applyNumberFormat="1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indent="1"/>
      <protection locked="0"/>
    </xf>
    <xf numFmtId="3" fontId="5" fillId="5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indent="3"/>
    </xf>
    <xf numFmtId="3" fontId="6" fillId="0" borderId="1" xfId="0" applyNumberFormat="1" applyFont="1" applyBorder="1"/>
    <xf numFmtId="0" fontId="6" fillId="6" borderId="1" xfId="0" applyFont="1" applyFill="1" applyBorder="1" applyAlignment="1">
      <alignment horizontal="left" indent="2"/>
    </xf>
    <xf numFmtId="3" fontId="6" fillId="6" borderId="1" xfId="0" applyNumberFormat="1" applyFont="1" applyFill="1" applyBorder="1"/>
    <xf numFmtId="0" fontId="6" fillId="6" borderId="0" xfId="0" applyFont="1" applyFill="1" applyAlignment="1">
      <alignment horizontal="left" indent="2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left" vertical="center" wrapText="1"/>
    </xf>
    <xf numFmtId="3" fontId="4" fillId="3" borderId="4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0" fontId="6" fillId="0" borderId="0" xfId="0" applyFont="1"/>
    <xf numFmtId="3" fontId="6" fillId="0" borderId="0" xfId="0" applyNumberFormat="1" applyFont="1"/>
    <xf numFmtId="0" fontId="8" fillId="0" borderId="0" xfId="0" applyFont="1" applyAlignment="1">
      <alignment horizontal="left" indent="3"/>
    </xf>
    <xf numFmtId="0" fontId="8" fillId="0" borderId="0" xfId="0" applyFont="1"/>
    <xf numFmtId="3" fontId="4" fillId="3" borderId="3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87A02-8C58-4B3A-85A1-E8504DCE3157}">
  <dimension ref="A1:V160"/>
  <sheetViews>
    <sheetView tabSelected="1" topLeftCell="H4" zoomScale="130" zoomScaleNormal="130" workbookViewId="0">
      <selection activeCell="N8" sqref="N8"/>
    </sheetView>
  </sheetViews>
  <sheetFormatPr defaultColWidth="9.85546875" defaultRowHeight="15.75" x14ac:dyDescent="0.25"/>
  <cols>
    <col min="1" max="1" width="74" style="3" customWidth="1"/>
    <col min="2" max="2" width="14.85546875" style="3" customWidth="1"/>
    <col min="3" max="15" width="14.42578125" style="2" customWidth="1"/>
    <col min="16" max="16" width="14.85546875" style="3" customWidth="1"/>
    <col min="17" max="17" width="14.42578125" style="2" bestFit="1" customWidth="1"/>
    <col min="18" max="18" width="6.140625" style="2" customWidth="1"/>
    <col min="19" max="20" width="11.42578125" style="3" bestFit="1" customWidth="1"/>
    <col min="21" max="16384" width="9.85546875" style="3"/>
  </cols>
  <sheetData>
    <row r="1" spans="1:22" x14ac:dyDescent="0.25">
      <c r="A1" s="6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112</v>
      </c>
    </row>
    <row r="2" spans="1:22" x14ac:dyDescent="0.25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121</v>
      </c>
    </row>
    <row r="3" spans="1:22" x14ac:dyDescent="0.25">
      <c r="A3" s="5"/>
      <c r="B3" s="4"/>
      <c r="P3" s="4"/>
    </row>
    <row r="4" spans="1:22" x14ac:dyDescent="0.25">
      <c r="A4" s="5"/>
      <c r="B4" s="4"/>
      <c r="P4" s="4"/>
    </row>
    <row r="5" spans="1:22" s="7" customFormat="1" x14ac:dyDescent="0.25">
      <c r="A5" s="30" t="s">
        <v>47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5"/>
    </row>
    <row r="6" spans="1:22" x14ac:dyDescent="0.25">
      <c r="A6" s="6"/>
      <c r="B6" s="8"/>
      <c r="P6" s="8"/>
    </row>
    <row r="7" spans="1:22" s="24" customFormat="1" ht="54" customHeight="1" x14ac:dyDescent="0.2">
      <c r="A7" s="22" t="s">
        <v>46</v>
      </c>
      <c r="B7" s="28" t="s">
        <v>114</v>
      </c>
      <c r="C7" s="29"/>
      <c r="D7" s="28" t="s">
        <v>117</v>
      </c>
      <c r="E7" s="29"/>
      <c r="F7" s="28" t="s">
        <v>119</v>
      </c>
      <c r="G7" s="29"/>
      <c r="H7" s="28" t="s">
        <v>120</v>
      </c>
      <c r="I7" s="29"/>
      <c r="J7" s="28" t="s">
        <v>122</v>
      </c>
      <c r="K7" s="29"/>
      <c r="L7" s="31" t="s">
        <v>113</v>
      </c>
      <c r="M7" s="28"/>
      <c r="N7" s="31" t="s">
        <v>140</v>
      </c>
      <c r="O7" s="28"/>
      <c r="P7" s="28" t="s">
        <v>115</v>
      </c>
      <c r="Q7" s="29"/>
      <c r="R7" s="23"/>
    </row>
    <row r="8" spans="1:22" s="24" customFormat="1" ht="38.25" x14ac:dyDescent="0.2">
      <c r="A8" s="21"/>
      <c r="B8" s="20" t="s">
        <v>48</v>
      </c>
      <c r="C8" s="18" t="s">
        <v>49</v>
      </c>
      <c r="D8" s="20" t="s">
        <v>48</v>
      </c>
      <c r="E8" s="18" t="s">
        <v>49</v>
      </c>
      <c r="F8" s="20" t="s">
        <v>48</v>
      </c>
      <c r="G8" s="18" t="s">
        <v>49</v>
      </c>
      <c r="H8" s="20" t="s">
        <v>48</v>
      </c>
      <c r="I8" s="18" t="s">
        <v>49</v>
      </c>
      <c r="J8" s="20" t="s">
        <v>48</v>
      </c>
      <c r="K8" s="18" t="s">
        <v>49</v>
      </c>
      <c r="L8" s="20" t="s">
        <v>48</v>
      </c>
      <c r="M8" s="18" t="s">
        <v>49</v>
      </c>
      <c r="N8" s="20" t="s">
        <v>48</v>
      </c>
      <c r="O8" s="18" t="s">
        <v>49</v>
      </c>
      <c r="P8" s="20" t="s">
        <v>48</v>
      </c>
      <c r="Q8" s="18" t="s">
        <v>49</v>
      </c>
      <c r="R8" s="23"/>
    </row>
    <row r="9" spans="1:22" s="24" customFormat="1" ht="12.75" x14ac:dyDescent="0.2">
      <c r="A9" s="21" t="s">
        <v>0</v>
      </c>
      <c r="B9" s="19">
        <f>B10+B11</f>
        <v>-788346685</v>
      </c>
      <c r="C9" s="19">
        <f t="shared" ref="C9:O9" si="0">C10+C11</f>
        <v>-69493375</v>
      </c>
      <c r="D9" s="19">
        <f t="shared" si="0"/>
        <v>0</v>
      </c>
      <c r="E9" s="19">
        <f t="shared" si="0"/>
        <v>0</v>
      </c>
      <c r="F9" s="19">
        <f t="shared" si="0"/>
        <v>1500000</v>
      </c>
      <c r="G9" s="19">
        <f t="shared" si="0"/>
        <v>1500000</v>
      </c>
      <c r="H9" s="19">
        <f t="shared" si="0"/>
        <v>-7293000</v>
      </c>
      <c r="I9" s="19">
        <f t="shared" si="0"/>
        <v>-7293000</v>
      </c>
      <c r="J9" s="19">
        <f t="shared" si="0"/>
        <v>-1997517</v>
      </c>
      <c r="K9" s="19">
        <f t="shared" si="0"/>
        <v>-1997517</v>
      </c>
      <c r="L9" s="19">
        <f t="shared" si="0"/>
        <v>37000</v>
      </c>
      <c r="M9" s="19">
        <f t="shared" si="0"/>
        <v>37000</v>
      </c>
      <c r="N9" s="19">
        <f t="shared" si="0"/>
        <v>5843553</v>
      </c>
      <c r="O9" s="19">
        <f t="shared" si="0"/>
        <v>5843553</v>
      </c>
      <c r="P9" s="19">
        <f>B9+D9+F9+H9+J9+L9+N9</f>
        <v>-790256649</v>
      </c>
      <c r="Q9" s="19">
        <f>C9+E9+G9+I9+K9+M9+O9</f>
        <v>-71403339</v>
      </c>
      <c r="R9" s="23"/>
      <c r="S9" s="25"/>
      <c r="T9" s="25"/>
      <c r="U9" s="23"/>
    </row>
    <row r="10" spans="1:22" s="24" customFormat="1" ht="12.75" x14ac:dyDescent="0.2">
      <c r="A10" s="11" t="s">
        <v>1</v>
      </c>
      <c r="B10" s="12">
        <f>B13+B27+B30+B38+B88+B113+B138+B157</f>
        <v>-52736573</v>
      </c>
      <c r="C10" s="12">
        <f t="shared" ref="C10:O10" si="1">C13+C27+C30+C38+C88+C113+C138+C157</f>
        <v>-26437865</v>
      </c>
      <c r="D10" s="12">
        <f t="shared" si="1"/>
        <v>0</v>
      </c>
      <c r="E10" s="12">
        <f t="shared" si="1"/>
        <v>0</v>
      </c>
      <c r="F10" s="12">
        <f t="shared" si="1"/>
        <v>1500000</v>
      </c>
      <c r="G10" s="12">
        <f t="shared" si="1"/>
        <v>1500000</v>
      </c>
      <c r="H10" s="12">
        <f t="shared" si="1"/>
        <v>0</v>
      </c>
      <c r="I10" s="12">
        <f t="shared" si="1"/>
        <v>0</v>
      </c>
      <c r="J10" s="12">
        <f t="shared" si="1"/>
        <v>-1948333</v>
      </c>
      <c r="K10" s="12">
        <f t="shared" si="1"/>
        <v>-1948333</v>
      </c>
      <c r="L10" s="12">
        <f t="shared" si="1"/>
        <v>0</v>
      </c>
      <c r="M10" s="12">
        <f t="shared" si="1"/>
        <v>0</v>
      </c>
      <c r="N10" s="12">
        <f t="shared" si="1"/>
        <v>2238553</v>
      </c>
      <c r="O10" s="12">
        <f t="shared" si="1"/>
        <v>2238553</v>
      </c>
      <c r="P10" s="12">
        <f t="shared" ref="P10:P41" si="2">B10+D10+F10+H10+J10+L10+N10</f>
        <v>-50946353</v>
      </c>
      <c r="Q10" s="12">
        <f t="shared" ref="Q10:Q78" si="3">C10+E10+G10+I10+K10+M10+O10</f>
        <v>-24647645</v>
      </c>
      <c r="R10" s="23"/>
      <c r="S10" s="25"/>
      <c r="T10" s="25"/>
      <c r="U10" s="23"/>
    </row>
    <row r="11" spans="1:22" s="24" customFormat="1" ht="12.75" x14ac:dyDescent="0.2">
      <c r="A11" s="11" t="s">
        <v>2</v>
      </c>
      <c r="B11" s="12">
        <f>B23+B34+B52+B93+B107+B115+B149</f>
        <v>-735610112</v>
      </c>
      <c r="C11" s="12">
        <f t="shared" ref="C11:O11" si="4">C23+C34+C52+C93+C107+C115+C149</f>
        <v>-43055510</v>
      </c>
      <c r="D11" s="12">
        <f t="shared" si="4"/>
        <v>0</v>
      </c>
      <c r="E11" s="12">
        <f t="shared" si="4"/>
        <v>0</v>
      </c>
      <c r="F11" s="12">
        <f t="shared" si="4"/>
        <v>0</v>
      </c>
      <c r="G11" s="12">
        <f t="shared" si="4"/>
        <v>0</v>
      </c>
      <c r="H11" s="12">
        <f t="shared" si="4"/>
        <v>-7293000</v>
      </c>
      <c r="I11" s="12">
        <f t="shared" si="4"/>
        <v>-7293000</v>
      </c>
      <c r="J11" s="12">
        <f t="shared" si="4"/>
        <v>-49184</v>
      </c>
      <c r="K11" s="12">
        <f t="shared" si="4"/>
        <v>-49184</v>
      </c>
      <c r="L11" s="12">
        <f t="shared" si="4"/>
        <v>37000</v>
      </c>
      <c r="M11" s="12">
        <f t="shared" si="4"/>
        <v>37000</v>
      </c>
      <c r="N11" s="12">
        <f t="shared" si="4"/>
        <v>3605000</v>
      </c>
      <c r="O11" s="12">
        <f t="shared" si="4"/>
        <v>3605000</v>
      </c>
      <c r="P11" s="12">
        <f t="shared" si="2"/>
        <v>-739310296</v>
      </c>
      <c r="Q11" s="12">
        <f t="shared" si="3"/>
        <v>-46755694</v>
      </c>
      <c r="R11" s="23"/>
      <c r="S11" s="25"/>
      <c r="T11" s="25"/>
      <c r="U11" s="23"/>
      <c r="V11" s="23"/>
    </row>
    <row r="12" spans="1:22" s="24" customFormat="1" ht="12.75" x14ac:dyDescent="0.2">
      <c r="A12" s="9" t="s">
        <v>3</v>
      </c>
      <c r="B12" s="10">
        <f>B13</f>
        <v>-12039318</v>
      </c>
      <c r="C12" s="10">
        <f t="shared" ref="C12:O12" si="5">C13</f>
        <v>-12039318</v>
      </c>
      <c r="D12" s="10">
        <f t="shared" si="5"/>
        <v>0</v>
      </c>
      <c r="E12" s="10">
        <f t="shared" si="5"/>
        <v>0</v>
      </c>
      <c r="F12" s="10">
        <f t="shared" si="5"/>
        <v>0</v>
      </c>
      <c r="G12" s="10">
        <f t="shared" si="5"/>
        <v>0</v>
      </c>
      <c r="H12" s="10">
        <f t="shared" si="5"/>
        <v>0</v>
      </c>
      <c r="I12" s="10">
        <f t="shared" si="5"/>
        <v>0</v>
      </c>
      <c r="J12" s="10">
        <f t="shared" si="5"/>
        <v>0</v>
      </c>
      <c r="K12" s="10">
        <f t="shared" si="5"/>
        <v>0</v>
      </c>
      <c r="L12" s="10">
        <f t="shared" si="5"/>
        <v>0</v>
      </c>
      <c r="M12" s="10">
        <f t="shared" si="5"/>
        <v>0</v>
      </c>
      <c r="N12" s="10">
        <f t="shared" si="5"/>
        <v>2100665</v>
      </c>
      <c r="O12" s="10">
        <f t="shared" si="5"/>
        <v>2100665</v>
      </c>
      <c r="P12" s="10">
        <f t="shared" si="2"/>
        <v>-9938653</v>
      </c>
      <c r="Q12" s="10">
        <f t="shared" si="3"/>
        <v>-9938653</v>
      </c>
      <c r="R12" s="23"/>
      <c r="S12" s="25"/>
      <c r="T12" s="25"/>
      <c r="U12" s="23"/>
      <c r="V12" s="23"/>
    </row>
    <row r="13" spans="1:22" s="23" customFormat="1" ht="12.75" x14ac:dyDescent="0.2">
      <c r="A13" s="11" t="s">
        <v>6</v>
      </c>
      <c r="B13" s="12">
        <f t="shared" ref="B13:O13" si="6">SUM(B14:B22)</f>
        <v>-12039318</v>
      </c>
      <c r="C13" s="12">
        <f t="shared" si="6"/>
        <v>-12039318</v>
      </c>
      <c r="D13" s="12">
        <f t="shared" si="6"/>
        <v>0</v>
      </c>
      <c r="E13" s="12">
        <f t="shared" si="6"/>
        <v>0</v>
      </c>
      <c r="F13" s="12">
        <f t="shared" si="6"/>
        <v>0</v>
      </c>
      <c r="G13" s="12">
        <f t="shared" si="6"/>
        <v>0</v>
      </c>
      <c r="H13" s="12">
        <f t="shared" si="6"/>
        <v>0</v>
      </c>
      <c r="I13" s="12">
        <f t="shared" si="6"/>
        <v>0</v>
      </c>
      <c r="J13" s="12">
        <f t="shared" si="6"/>
        <v>0</v>
      </c>
      <c r="K13" s="12">
        <f t="shared" si="6"/>
        <v>0</v>
      </c>
      <c r="L13" s="12">
        <f t="shared" si="6"/>
        <v>0</v>
      </c>
      <c r="M13" s="12">
        <f t="shared" si="6"/>
        <v>0</v>
      </c>
      <c r="N13" s="12">
        <f t="shared" si="6"/>
        <v>2100665</v>
      </c>
      <c r="O13" s="12">
        <f t="shared" si="6"/>
        <v>2100665</v>
      </c>
      <c r="P13" s="12">
        <f t="shared" si="2"/>
        <v>-9938653</v>
      </c>
      <c r="Q13" s="12">
        <f t="shared" si="3"/>
        <v>-9938653</v>
      </c>
      <c r="S13" s="25"/>
      <c r="T13" s="25"/>
    </row>
    <row r="14" spans="1:22" s="23" customFormat="1" ht="12.75" x14ac:dyDescent="0.2">
      <c r="A14" s="13" t="s">
        <v>129</v>
      </c>
      <c r="B14" s="14">
        <v>-10814318</v>
      </c>
      <c r="C14" s="14">
        <v>-10814318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6400000</v>
      </c>
      <c r="O14" s="14">
        <v>6400000</v>
      </c>
      <c r="P14" s="14">
        <f t="shared" si="2"/>
        <v>-4414318</v>
      </c>
      <c r="Q14" s="14">
        <f t="shared" ref="Q14" si="7">C14+E14+G14+I14+K14+M14+O14</f>
        <v>-4414318</v>
      </c>
      <c r="S14" s="25"/>
      <c r="T14" s="25"/>
    </row>
    <row r="15" spans="1:22" s="23" customFormat="1" ht="12.75" x14ac:dyDescent="0.2">
      <c r="A15" s="13" t="s">
        <v>50</v>
      </c>
      <c r="B15" s="14">
        <v>-1000000</v>
      </c>
      <c r="C15" s="14">
        <v>-1000000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-439500</v>
      </c>
      <c r="O15" s="14">
        <v>-439500</v>
      </c>
      <c r="P15" s="14">
        <f t="shared" si="2"/>
        <v>-1439500</v>
      </c>
      <c r="Q15" s="14">
        <f t="shared" si="3"/>
        <v>-1439500</v>
      </c>
      <c r="S15" s="25"/>
      <c r="T15" s="25"/>
    </row>
    <row r="16" spans="1:22" s="23" customFormat="1" ht="12.75" x14ac:dyDescent="0.2">
      <c r="A16" s="13" t="s">
        <v>124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-47835</v>
      </c>
      <c r="O16" s="14">
        <v>-47835</v>
      </c>
      <c r="P16" s="14">
        <f t="shared" si="2"/>
        <v>-47835</v>
      </c>
      <c r="Q16" s="14">
        <f t="shared" ref="Q16" si="8">C16+E16+G16+I16+K16+M16+O16</f>
        <v>-47835</v>
      </c>
      <c r="S16" s="25"/>
      <c r="T16" s="25"/>
    </row>
    <row r="17" spans="1:20" s="23" customFormat="1" ht="12.75" x14ac:dyDescent="0.2">
      <c r="A17" s="13" t="s">
        <v>51</v>
      </c>
      <c r="B17" s="14">
        <v>-140000</v>
      </c>
      <c r="C17" s="14">
        <v>-140000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f t="shared" si="2"/>
        <v>-140000</v>
      </c>
      <c r="Q17" s="14">
        <f t="shared" si="3"/>
        <v>-140000</v>
      </c>
      <c r="S17" s="25"/>
      <c r="T17" s="25"/>
    </row>
    <row r="18" spans="1:20" s="23" customFormat="1" ht="12.75" x14ac:dyDescent="0.2">
      <c r="A18" s="13" t="s">
        <v>125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-2900000</v>
      </c>
      <c r="O18" s="14">
        <v>-2900000</v>
      </c>
      <c r="P18" s="14">
        <f t="shared" si="2"/>
        <v>-2900000</v>
      </c>
      <c r="Q18" s="14">
        <f t="shared" ref="Q18:Q21" si="9">C18+E18+G18+I18+K18+M18+O18</f>
        <v>-2900000</v>
      </c>
      <c r="S18" s="25"/>
      <c r="T18" s="25"/>
    </row>
    <row r="19" spans="1:20" s="23" customFormat="1" ht="12.75" x14ac:dyDescent="0.2">
      <c r="A19" s="13" t="s">
        <v>126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-312000</v>
      </c>
      <c r="O19" s="14">
        <v>-312000</v>
      </c>
      <c r="P19" s="14">
        <f t="shared" si="2"/>
        <v>-312000</v>
      </c>
      <c r="Q19" s="14">
        <f t="shared" si="9"/>
        <v>-312000</v>
      </c>
      <c r="S19" s="25"/>
      <c r="T19" s="25"/>
    </row>
    <row r="20" spans="1:20" s="23" customFormat="1" ht="12.75" x14ac:dyDescent="0.2">
      <c r="A20" s="13" t="s">
        <v>127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-60000</v>
      </c>
      <c r="O20" s="14">
        <v>-60000</v>
      </c>
      <c r="P20" s="14">
        <f t="shared" si="2"/>
        <v>-60000</v>
      </c>
      <c r="Q20" s="14">
        <f t="shared" si="9"/>
        <v>-60000</v>
      </c>
      <c r="S20" s="25"/>
      <c r="T20" s="25"/>
    </row>
    <row r="21" spans="1:20" s="23" customFormat="1" ht="12.75" x14ac:dyDescent="0.2">
      <c r="A21" s="13" t="s">
        <v>128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-312000</v>
      </c>
      <c r="O21" s="14">
        <v>-312000</v>
      </c>
      <c r="P21" s="14">
        <f t="shared" si="2"/>
        <v>-312000</v>
      </c>
      <c r="Q21" s="14">
        <f t="shared" si="9"/>
        <v>-312000</v>
      </c>
      <c r="S21" s="25"/>
      <c r="T21" s="25"/>
    </row>
    <row r="22" spans="1:20" s="23" customFormat="1" ht="12.75" x14ac:dyDescent="0.2">
      <c r="A22" s="13" t="s">
        <v>52</v>
      </c>
      <c r="B22" s="14">
        <v>-85000</v>
      </c>
      <c r="C22" s="14">
        <v>-85000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-228000</v>
      </c>
      <c r="O22" s="14">
        <v>-228000</v>
      </c>
      <c r="P22" s="14">
        <f t="shared" si="2"/>
        <v>-313000</v>
      </c>
      <c r="Q22" s="14">
        <f t="shared" si="3"/>
        <v>-313000</v>
      </c>
      <c r="S22" s="25"/>
      <c r="T22" s="25"/>
    </row>
    <row r="23" spans="1:20" s="23" customFormat="1" ht="12.75" x14ac:dyDescent="0.2">
      <c r="A23" s="11" t="s">
        <v>4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f>H25</f>
        <v>-7293000</v>
      </c>
      <c r="I23" s="12">
        <f>I25</f>
        <v>-7293000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f t="shared" si="2"/>
        <v>-7293000</v>
      </c>
      <c r="Q23" s="12">
        <f t="shared" si="3"/>
        <v>-7293000</v>
      </c>
      <c r="S23" s="25"/>
      <c r="T23" s="25"/>
    </row>
    <row r="24" spans="1:20" s="23" customFormat="1" ht="12.75" x14ac:dyDescent="0.2">
      <c r="A24" s="15" t="s">
        <v>118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f>H25</f>
        <v>-7293000</v>
      </c>
      <c r="I24" s="16">
        <f>I25</f>
        <v>-7293000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f t="shared" si="2"/>
        <v>-7293000</v>
      </c>
      <c r="Q24" s="16">
        <f t="shared" si="3"/>
        <v>-7293000</v>
      </c>
      <c r="S24" s="25"/>
      <c r="T24" s="25"/>
    </row>
    <row r="25" spans="1:20" s="23" customFormat="1" ht="12.75" x14ac:dyDescent="0.2">
      <c r="A25" s="13" t="s">
        <v>130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-7293000</v>
      </c>
      <c r="I25" s="14">
        <v>-7293000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f t="shared" si="2"/>
        <v>-7293000</v>
      </c>
      <c r="Q25" s="14">
        <f t="shared" si="3"/>
        <v>-7293000</v>
      </c>
      <c r="S25" s="25"/>
      <c r="T25" s="25"/>
    </row>
    <row r="26" spans="1:20" s="23" customFormat="1" ht="12.75" x14ac:dyDescent="0.2">
      <c r="A26" s="9" t="s">
        <v>5</v>
      </c>
      <c r="B26" s="10">
        <v>-80000</v>
      </c>
      <c r="C26" s="10">
        <v>-80000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f t="shared" si="2"/>
        <v>-80000</v>
      </c>
      <c r="Q26" s="10">
        <f t="shared" si="3"/>
        <v>-80000</v>
      </c>
      <c r="S26" s="25"/>
      <c r="T26" s="25"/>
    </row>
    <row r="27" spans="1:20" s="23" customFormat="1" ht="12.75" x14ac:dyDescent="0.2">
      <c r="A27" s="11" t="s">
        <v>6</v>
      </c>
      <c r="B27" s="12">
        <v>-80000</v>
      </c>
      <c r="C27" s="12">
        <v>-80000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2"/>
        <v>-80000</v>
      </c>
      <c r="Q27" s="12">
        <f t="shared" si="3"/>
        <v>-80000</v>
      </c>
      <c r="S27" s="25"/>
      <c r="T27" s="25"/>
    </row>
    <row r="28" spans="1:20" s="23" customFormat="1" ht="12.75" x14ac:dyDescent="0.2">
      <c r="A28" s="13" t="s">
        <v>53</v>
      </c>
      <c r="B28" s="14">
        <v>-80000</v>
      </c>
      <c r="C28" s="14">
        <v>-80000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f t="shared" si="2"/>
        <v>-80000</v>
      </c>
      <c r="Q28" s="14">
        <f t="shared" si="3"/>
        <v>-80000</v>
      </c>
      <c r="S28" s="25"/>
      <c r="T28" s="25"/>
    </row>
    <row r="29" spans="1:20" s="23" customFormat="1" ht="12.75" x14ac:dyDescent="0.2">
      <c r="A29" s="9" t="s">
        <v>7</v>
      </c>
      <c r="B29" s="10">
        <f>B30+B34</f>
        <v>-7538522</v>
      </c>
      <c r="C29" s="10">
        <f>C30+C34</f>
        <v>-37000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f t="shared" si="2"/>
        <v>-7538522</v>
      </c>
      <c r="Q29" s="10">
        <f t="shared" si="3"/>
        <v>-37000</v>
      </c>
      <c r="S29" s="25"/>
      <c r="T29" s="25"/>
    </row>
    <row r="30" spans="1:20" s="23" customFormat="1" ht="12.75" x14ac:dyDescent="0.2">
      <c r="A30" s="11" t="s">
        <v>6</v>
      </c>
      <c r="B30" s="12">
        <f>SUM(B31:B33)</f>
        <v>-7501522</v>
      </c>
      <c r="C30" s="12">
        <f t="shared" ref="C30:O30" si="10">SUM(C31:C33)</f>
        <v>0</v>
      </c>
      <c r="D30" s="12">
        <f t="shared" si="10"/>
        <v>0</v>
      </c>
      <c r="E30" s="12">
        <f t="shared" si="10"/>
        <v>0</v>
      </c>
      <c r="F30" s="12">
        <f t="shared" si="10"/>
        <v>0</v>
      </c>
      <c r="G30" s="12">
        <f t="shared" si="10"/>
        <v>0</v>
      </c>
      <c r="H30" s="12">
        <f t="shared" si="10"/>
        <v>0</v>
      </c>
      <c r="I30" s="12">
        <f t="shared" si="10"/>
        <v>0</v>
      </c>
      <c r="J30" s="12">
        <f t="shared" si="10"/>
        <v>0</v>
      </c>
      <c r="K30" s="12">
        <f t="shared" si="10"/>
        <v>0</v>
      </c>
      <c r="L30" s="12">
        <f t="shared" si="10"/>
        <v>0</v>
      </c>
      <c r="M30" s="12">
        <f t="shared" si="10"/>
        <v>0</v>
      </c>
      <c r="N30" s="12">
        <f t="shared" si="10"/>
        <v>0</v>
      </c>
      <c r="O30" s="12">
        <f t="shared" si="10"/>
        <v>0</v>
      </c>
      <c r="P30" s="12">
        <f t="shared" si="2"/>
        <v>-7501522</v>
      </c>
      <c r="Q30" s="12">
        <f t="shared" si="3"/>
        <v>0</v>
      </c>
      <c r="S30" s="25"/>
      <c r="T30" s="25"/>
    </row>
    <row r="31" spans="1:20" s="23" customFormat="1" ht="12.75" x14ac:dyDescent="0.2">
      <c r="A31" s="13" t="s">
        <v>54</v>
      </c>
      <c r="B31" s="14">
        <v>-5083334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f t="shared" si="2"/>
        <v>-5083334</v>
      </c>
      <c r="Q31" s="14">
        <f t="shared" si="3"/>
        <v>0</v>
      </c>
      <c r="S31" s="25"/>
      <c r="T31" s="25"/>
    </row>
    <row r="32" spans="1:20" s="23" customFormat="1" ht="14.25" x14ac:dyDescent="0.25">
      <c r="A32" s="13" t="s">
        <v>55</v>
      </c>
      <c r="B32" s="14">
        <v>-1218188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f t="shared" si="2"/>
        <v>-1218188</v>
      </c>
      <c r="Q32" s="14">
        <f t="shared" si="3"/>
        <v>0</v>
      </c>
      <c r="S32" s="25"/>
      <c r="T32" s="25"/>
    </row>
    <row r="33" spans="1:20" s="23" customFormat="1" ht="12.75" x14ac:dyDescent="0.2">
      <c r="A33" s="13" t="s">
        <v>56</v>
      </c>
      <c r="B33" s="14">
        <v>-1200000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f t="shared" si="2"/>
        <v>-1200000</v>
      </c>
      <c r="Q33" s="14">
        <f t="shared" si="3"/>
        <v>0</v>
      </c>
      <c r="S33" s="25"/>
      <c r="T33" s="25"/>
    </row>
    <row r="34" spans="1:20" s="23" customFormat="1" ht="12.75" x14ac:dyDescent="0.2">
      <c r="A34" s="11" t="s">
        <v>4</v>
      </c>
      <c r="B34" s="12">
        <v>-37000</v>
      </c>
      <c r="C34" s="12">
        <v>-37000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f>L35</f>
        <v>37000</v>
      </c>
      <c r="M34" s="12">
        <f>M35</f>
        <v>37000</v>
      </c>
      <c r="N34" s="12">
        <v>0</v>
      </c>
      <c r="O34" s="12">
        <v>0</v>
      </c>
      <c r="P34" s="12">
        <f t="shared" si="2"/>
        <v>0</v>
      </c>
      <c r="Q34" s="12">
        <f t="shared" si="3"/>
        <v>0</v>
      </c>
      <c r="S34" s="25"/>
      <c r="T34" s="25"/>
    </row>
    <row r="35" spans="1:20" s="23" customFormat="1" ht="12.75" x14ac:dyDescent="0.2">
      <c r="A35" s="17" t="s">
        <v>8</v>
      </c>
      <c r="B35" s="16">
        <v>-37000</v>
      </c>
      <c r="C35" s="16">
        <v>-37000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f>L36</f>
        <v>37000</v>
      </c>
      <c r="M35" s="16">
        <f>M36</f>
        <v>37000</v>
      </c>
      <c r="N35" s="16">
        <v>0</v>
      </c>
      <c r="O35" s="16">
        <v>0</v>
      </c>
      <c r="P35" s="16">
        <f t="shared" si="2"/>
        <v>0</v>
      </c>
      <c r="Q35" s="16">
        <f t="shared" si="3"/>
        <v>0</v>
      </c>
      <c r="S35" s="25"/>
      <c r="T35" s="25"/>
    </row>
    <row r="36" spans="1:20" s="23" customFormat="1" ht="12.75" x14ac:dyDescent="0.2">
      <c r="A36" s="13" t="s">
        <v>57</v>
      </c>
      <c r="B36" s="14">
        <v>-37000</v>
      </c>
      <c r="C36" s="14">
        <v>-37000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f>B36*-1</f>
        <v>37000</v>
      </c>
      <c r="M36" s="14">
        <f>C36*-1</f>
        <v>37000</v>
      </c>
      <c r="N36" s="14">
        <v>0</v>
      </c>
      <c r="O36" s="14">
        <v>0</v>
      </c>
      <c r="P36" s="14">
        <f t="shared" si="2"/>
        <v>0</v>
      </c>
      <c r="Q36" s="14">
        <f t="shared" si="3"/>
        <v>0</v>
      </c>
      <c r="S36" s="25"/>
      <c r="T36" s="25"/>
    </row>
    <row r="37" spans="1:20" s="23" customFormat="1" ht="12.75" x14ac:dyDescent="0.2">
      <c r="A37" s="9" t="s">
        <v>9</v>
      </c>
      <c r="B37" s="10">
        <f>B38+B52</f>
        <v>-577598803</v>
      </c>
      <c r="C37" s="10">
        <f t="shared" ref="C37:O37" si="11">C38+C52</f>
        <v>-20622500</v>
      </c>
      <c r="D37" s="10">
        <f t="shared" si="11"/>
        <v>0</v>
      </c>
      <c r="E37" s="10">
        <f t="shared" si="11"/>
        <v>0</v>
      </c>
      <c r="F37" s="10">
        <f t="shared" si="11"/>
        <v>1500000</v>
      </c>
      <c r="G37" s="10">
        <f t="shared" si="11"/>
        <v>1500000</v>
      </c>
      <c r="H37" s="10">
        <f t="shared" si="11"/>
        <v>0</v>
      </c>
      <c r="I37" s="10">
        <f t="shared" si="11"/>
        <v>0</v>
      </c>
      <c r="J37" s="10">
        <f t="shared" si="11"/>
        <v>-1948333</v>
      </c>
      <c r="K37" s="10">
        <f t="shared" si="11"/>
        <v>-1948333</v>
      </c>
      <c r="L37" s="10">
        <f t="shared" si="11"/>
        <v>0</v>
      </c>
      <c r="M37" s="10">
        <f t="shared" si="11"/>
        <v>0</v>
      </c>
      <c r="N37" s="10">
        <f t="shared" si="11"/>
        <v>3800000</v>
      </c>
      <c r="O37" s="10">
        <f t="shared" si="11"/>
        <v>3800000</v>
      </c>
      <c r="P37" s="10">
        <f t="shared" si="2"/>
        <v>-574247136</v>
      </c>
      <c r="Q37" s="10">
        <f t="shared" si="3"/>
        <v>-17270833</v>
      </c>
      <c r="S37" s="25"/>
      <c r="T37" s="25"/>
    </row>
    <row r="38" spans="1:20" s="23" customFormat="1" ht="12.75" x14ac:dyDescent="0.2">
      <c r="A38" s="11" t="s">
        <v>6</v>
      </c>
      <c r="B38" s="12">
        <v>-23892500</v>
      </c>
      <c r="C38" s="12">
        <v>-6742500</v>
      </c>
      <c r="D38" s="12">
        <v>0</v>
      </c>
      <c r="E38" s="12">
        <v>0</v>
      </c>
      <c r="F38" s="12">
        <f>SUM(F39:F50)</f>
        <v>1500000</v>
      </c>
      <c r="G38" s="12">
        <f>SUM(G39:G50)</f>
        <v>1500000</v>
      </c>
      <c r="H38" s="12">
        <f t="shared" ref="H38:I38" si="12">SUM(H39:H50)</f>
        <v>0</v>
      </c>
      <c r="I38" s="12">
        <f t="shared" si="12"/>
        <v>0</v>
      </c>
      <c r="J38" s="12">
        <f>SUM(J39:J51)</f>
        <v>-1948333</v>
      </c>
      <c r="K38" s="12">
        <f>SUM(K39:K51)</f>
        <v>-1948333</v>
      </c>
      <c r="L38" s="12">
        <v>0</v>
      </c>
      <c r="M38" s="12">
        <v>0</v>
      </c>
      <c r="N38" s="12">
        <v>0</v>
      </c>
      <c r="O38" s="12">
        <v>0</v>
      </c>
      <c r="P38" s="12">
        <f t="shared" si="2"/>
        <v>-24340833</v>
      </c>
      <c r="Q38" s="12">
        <f t="shared" si="3"/>
        <v>-7190833</v>
      </c>
      <c r="S38" s="25"/>
      <c r="T38" s="25"/>
    </row>
    <row r="39" spans="1:20" s="23" customFormat="1" ht="12.75" x14ac:dyDescent="0.2">
      <c r="A39" s="13" t="s">
        <v>58</v>
      </c>
      <c r="B39" s="14">
        <v>-333333</v>
      </c>
      <c r="C39" s="14">
        <v>-333333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/>
      <c r="K39" s="14"/>
      <c r="L39" s="14">
        <v>0</v>
      </c>
      <c r="M39" s="14">
        <v>0</v>
      </c>
      <c r="N39" s="14">
        <v>0</v>
      </c>
      <c r="O39" s="14">
        <v>0</v>
      </c>
      <c r="P39" s="14">
        <f t="shared" si="2"/>
        <v>-333333</v>
      </c>
      <c r="Q39" s="14">
        <f t="shared" si="3"/>
        <v>-333333</v>
      </c>
      <c r="S39" s="25"/>
      <c r="T39" s="25"/>
    </row>
    <row r="40" spans="1:20" s="23" customFormat="1" ht="12.75" x14ac:dyDescent="0.2">
      <c r="A40" s="13" t="s">
        <v>59</v>
      </c>
      <c r="B40" s="14">
        <v>-166667</v>
      </c>
      <c r="C40" s="14">
        <v>-166667</v>
      </c>
      <c r="D40" s="14">
        <v>166667</v>
      </c>
      <c r="E40" s="14">
        <v>166667</v>
      </c>
      <c r="F40" s="14">
        <v>0</v>
      </c>
      <c r="G40" s="14">
        <v>0</v>
      </c>
      <c r="H40" s="14">
        <v>0</v>
      </c>
      <c r="I40" s="14">
        <v>0</v>
      </c>
      <c r="J40" s="14"/>
      <c r="K40" s="14"/>
      <c r="L40" s="14">
        <v>0</v>
      </c>
      <c r="M40" s="14">
        <v>0</v>
      </c>
      <c r="N40" s="14">
        <v>0</v>
      </c>
      <c r="O40" s="14">
        <v>0</v>
      </c>
      <c r="P40" s="14">
        <f t="shared" si="2"/>
        <v>0</v>
      </c>
      <c r="Q40" s="14">
        <f t="shared" si="3"/>
        <v>0</v>
      </c>
      <c r="S40" s="25"/>
      <c r="T40" s="25"/>
    </row>
    <row r="41" spans="1:20" s="23" customFormat="1" ht="12.75" x14ac:dyDescent="0.2">
      <c r="A41" s="13" t="s">
        <v>60</v>
      </c>
      <c r="B41" s="14">
        <v>-1970833</v>
      </c>
      <c r="C41" s="14">
        <v>-1970833</v>
      </c>
      <c r="D41" s="14">
        <v>0</v>
      </c>
      <c r="E41" s="14">
        <v>0</v>
      </c>
      <c r="F41" s="14">
        <v>1500000</v>
      </c>
      <c r="G41" s="14">
        <v>1500000</v>
      </c>
      <c r="H41" s="14">
        <v>0</v>
      </c>
      <c r="I41" s="14">
        <v>0</v>
      </c>
      <c r="J41" s="14"/>
      <c r="K41" s="14"/>
      <c r="L41" s="14">
        <v>0</v>
      </c>
      <c r="M41" s="14">
        <v>0</v>
      </c>
      <c r="N41" s="14">
        <v>0</v>
      </c>
      <c r="O41" s="14">
        <v>0</v>
      </c>
      <c r="P41" s="14">
        <f t="shared" si="2"/>
        <v>-470833</v>
      </c>
      <c r="Q41" s="14">
        <f t="shared" si="3"/>
        <v>-470833</v>
      </c>
      <c r="S41" s="25"/>
      <c r="T41" s="25"/>
    </row>
    <row r="42" spans="1:20" s="23" customFormat="1" ht="12.75" x14ac:dyDescent="0.2">
      <c r="A42" s="13" t="s">
        <v>61</v>
      </c>
      <c r="B42" s="14">
        <v>-380000</v>
      </c>
      <c r="C42" s="14">
        <v>-380000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-400000</v>
      </c>
      <c r="K42" s="14">
        <v>-400000</v>
      </c>
      <c r="L42" s="14">
        <v>0</v>
      </c>
      <c r="M42" s="14">
        <v>0</v>
      </c>
      <c r="N42" s="14">
        <v>0</v>
      </c>
      <c r="O42" s="14">
        <v>0</v>
      </c>
      <c r="P42" s="14">
        <f t="shared" ref="P42:P73" si="13">B42+D42+F42+H42+J42+L42+N42</f>
        <v>-780000</v>
      </c>
      <c r="Q42" s="14">
        <f t="shared" si="3"/>
        <v>-780000</v>
      </c>
      <c r="S42" s="25"/>
      <c r="T42" s="25"/>
    </row>
    <row r="43" spans="1:20" s="23" customFormat="1" ht="12.75" x14ac:dyDescent="0.2">
      <c r="A43" s="13" t="s">
        <v>62</v>
      </c>
      <c r="B43" s="14">
        <v>-516667</v>
      </c>
      <c r="C43" s="14">
        <v>-516667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-213000</v>
      </c>
      <c r="K43" s="14">
        <v>-213000</v>
      </c>
      <c r="L43" s="14">
        <v>0</v>
      </c>
      <c r="M43" s="14">
        <v>0</v>
      </c>
      <c r="N43" s="14">
        <v>0</v>
      </c>
      <c r="O43" s="14">
        <v>0</v>
      </c>
      <c r="P43" s="14">
        <f t="shared" si="13"/>
        <v>-729667</v>
      </c>
      <c r="Q43" s="14">
        <f t="shared" si="3"/>
        <v>-729667</v>
      </c>
      <c r="S43" s="25"/>
      <c r="T43" s="25"/>
    </row>
    <row r="44" spans="1:20" s="23" customFormat="1" ht="12.75" x14ac:dyDescent="0.2">
      <c r="A44" s="13" t="s">
        <v>63</v>
      </c>
      <c r="B44" s="14">
        <v>-1500000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/>
      <c r="K44" s="14"/>
      <c r="L44" s="14">
        <v>0</v>
      </c>
      <c r="M44" s="14">
        <v>0</v>
      </c>
      <c r="N44" s="14">
        <v>0</v>
      </c>
      <c r="O44" s="14">
        <v>0</v>
      </c>
      <c r="P44" s="14">
        <f t="shared" si="13"/>
        <v>-1500000</v>
      </c>
      <c r="Q44" s="14">
        <f t="shared" si="3"/>
        <v>0</v>
      </c>
      <c r="S44" s="25"/>
      <c r="T44" s="25"/>
    </row>
    <row r="45" spans="1:20" s="23" customFormat="1" ht="12.75" x14ac:dyDescent="0.2">
      <c r="A45" s="13" t="s">
        <v>64</v>
      </c>
      <c r="B45" s="14">
        <v>-6800000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/>
      <c r="K45" s="14"/>
      <c r="L45" s="14">
        <v>0</v>
      </c>
      <c r="M45" s="14">
        <v>0</v>
      </c>
      <c r="N45" s="14">
        <v>0</v>
      </c>
      <c r="O45" s="14">
        <v>0</v>
      </c>
      <c r="P45" s="14">
        <f t="shared" si="13"/>
        <v>-6800000</v>
      </c>
      <c r="Q45" s="14">
        <f t="shared" si="3"/>
        <v>0</v>
      </c>
      <c r="S45" s="25"/>
      <c r="T45" s="25"/>
    </row>
    <row r="46" spans="1:20" s="23" customFormat="1" ht="12.75" x14ac:dyDescent="0.2">
      <c r="A46" s="13" t="s">
        <v>65</v>
      </c>
      <c r="B46" s="14">
        <v>-500000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/>
      <c r="K46" s="14"/>
      <c r="L46" s="14">
        <v>0</v>
      </c>
      <c r="M46" s="14">
        <v>0</v>
      </c>
      <c r="N46" s="14">
        <v>0</v>
      </c>
      <c r="O46" s="14">
        <v>0</v>
      </c>
      <c r="P46" s="14">
        <f t="shared" si="13"/>
        <v>-500000</v>
      </c>
      <c r="Q46" s="14">
        <f t="shared" si="3"/>
        <v>0</v>
      </c>
      <c r="S46" s="25"/>
      <c r="T46" s="25"/>
    </row>
    <row r="47" spans="1:20" s="23" customFormat="1" ht="12.75" x14ac:dyDescent="0.2">
      <c r="A47" s="13" t="s">
        <v>66</v>
      </c>
      <c r="B47" s="14">
        <v>-375000</v>
      </c>
      <c r="C47" s="14">
        <v>-375000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/>
      <c r="K47" s="14"/>
      <c r="L47" s="14">
        <v>0</v>
      </c>
      <c r="M47" s="14">
        <v>0</v>
      </c>
      <c r="N47" s="14">
        <v>0</v>
      </c>
      <c r="O47" s="14">
        <v>0</v>
      </c>
      <c r="P47" s="14">
        <f t="shared" si="13"/>
        <v>-375000</v>
      </c>
      <c r="Q47" s="14">
        <f t="shared" si="3"/>
        <v>-375000</v>
      </c>
      <c r="S47" s="25"/>
      <c r="T47" s="25"/>
    </row>
    <row r="48" spans="1:20" s="23" customFormat="1" ht="12.75" x14ac:dyDescent="0.2">
      <c r="A48" s="13" t="s">
        <v>67</v>
      </c>
      <c r="B48" s="14">
        <v>-3000000</v>
      </c>
      <c r="C48" s="14">
        <v>-3000000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-1100000</v>
      </c>
      <c r="K48" s="14">
        <v>-1100000</v>
      </c>
      <c r="L48" s="14">
        <v>0</v>
      </c>
      <c r="M48" s="14">
        <v>0</v>
      </c>
      <c r="N48" s="14">
        <v>0</v>
      </c>
      <c r="O48" s="14">
        <v>0</v>
      </c>
      <c r="P48" s="14">
        <f t="shared" si="13"/>
        <v>-4100000</v>
      </c>
      <c r="Q48" s="14">
        <f t="shared" si="3"/>
        <v>-4100000</v>
      </c>
      <c r="S48" s="25"/>
      <c r="T48" s="25"/>
    </row>
    <row r="49" spans="1:20" s="23" customFormat="1" ht="12.75" x14ac:dyDescent="0.2">
      <c r="A49" s="13" t="s">
        <v>68</v>
      </c>
      <c r="B49" s="14">
        <v>-8350000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/>
      <c r="K49" s="14"/>
      <c r="L49" s="14">
        <v>0</v>
      </c>
      <c r="M49" s="14">
        <v>0</v>
      </c>
      <c r="N49" s="14">
        <v>0</v>
      </c>
      <c r="O49" s="14">
        <v>0</v>
      </c>
      <c r="P49" s="14">
        <f t="shared" si="13"/>
        <v>-8350000</v>
      </c>
      <c r="Q49" s="14">
        <f t="shared" si="3"/>
        <v>0</v>
      </c>
      <c r="S49" s="25"/>
      <c r="T49" s="25"/>
    </row>
    <row r="50" spans="1:20" s="23" customFormat="1" ht="12.75" x14ac:dyDescent="0.2">
      <c r="A50" s="13" t="s">
        <v>116</v>
      </c>
      <c r="B50" s="14">
        <v>0</v>
      </c>
      <c r="C50" s="14">
        <v>0</v>
      </c>
      <c r="D50" s="14">
        <v>-166667</v>
      </c>
      <c r="E50" s="14">
        <v>-166667</v>
      </c>
      <c r="F50" s="14">
        <v>0</v>
      </c>
      <c r="G50" s="14">
        <v>0</v>
      </c>
      <c r="H50" s="14">
        <v>0</v>
      </c>
      <c r="I50" s="14">
        <v>0</v>
      </c>
      <c r="J50" s="14"/>
      <c r="K50" s="14"/>
      <c r="L50" s="14">
        <v>0</v>
      </c>
      <c r="M50" s="14">
        <v>0</v>
      </c>
      <c r="N50" s="14">
        <v>0</v>
      </c>
      <c r="O50" s="14">
        <v>0</v>
      </c>
      <c r="P50" s="14">
        <f t="shared" si="13"/>
        <v>-166667</v>
      </c>
      <c r="Q50" s="14">
        <f t="shared" si="3"/>
        <v>-166667</v>
      </c>
      <c r="S50" s="25"/>
      <c r="T50" s="25"/>
    </row>
    <row r="51" spans="1:20" s="23" customFormat="1" ht="12.75" x14ac:dyDescent="0.2">
      <c r="A51" s="13" t="s">
        <v>86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-235333</v>
      </c>
      <c r="K51" s="14">
        <v>-235333</v>
      </c>
      <c r="L51" s="14">
        <v>0</v>
      </c>
      <c r="M51" s="14">
        <v>0</v>
      </c>
      <c r="N51" s="14">
        <v>0</v>
      </c>
      <c r="O51" s="14">
        <v>0</v>
      </c>
      <c r="P51" s="14">
        <f t="shared" si="13"/>
        <v>-235333</v>
      </c>
      <c r="Q51" s="14">
        <f t="shared" si="3"/>
        <v>-235333</v>
      </c>
      <c r="S51" s="25"/>
      <c r="T51" s="25"/>
    </row>
    <row r="52" spans="1:20" s="23" customFormat="1" ht="12.75" x14ac:dyDescent="0.2">
      <c r="A52" s="11" t="s">
        <v>4</v>
      </c>
      <c r="B52" s="12">
        <f>B53+B59+B62+B64+B66+B69+B72+B74+B76+B80+B85</f>
        <v>-553706303</v>
      </c>
      <c r="C52" s="12">
        <f>C53+C59+C62+C64+C66+C69+C72+C74+C76+C80+C85</f>
        <v>-13880000</v>
      </c>
      <c r="D52" s="12">
        <f t="shared" ref="D52:O52" si="14">D53+D59+D62+D64+D66+D69+D72+D74+D76+D80+D85</f>
        <v>0</v>
      </c>
      <c r="E52" s="12">
        <f t="shared" si="14"/>
        <v>0</v>
      </c>
      <c r="F52" s="12">
        <f t="shared" si="14"/>
        <v>0</v>
      </c>
      <c r="G52" s="12">
        <f t="shared" si="14"/>
        <v>0</v>
      </c>
      <c r="H52" s="12">
        <f t="shared" si="14"/>
        <v>0</v>
      </c>
      <c r="I52" s="12">
        <f t="shared" si="14"/>
        <v>0</v>
      </c>
      <c r="J52" s="12">
        <f t="shared" si="14"/>
        <v>0</v>
      </c>
      <c r="K52" s="12">
        <f t="shared" si="14"/>
        <v>0</v>
      </c>
      <c r="L52" s="12">
        <f t="shared" si="14"/>
        <v>0</v>
      </c>
      <c r="M52" s="12">
        <f t="shared" si="14"/>
        <v>0</v>
      </c>
      <c r="N52" s="12">
        <f t="shared" si="14"/>
        <v>3800000</v>
      </c>
      <c r="O52" s="12">
        <f t="shared" si="14"/>
        <v>3800000</v>
      </c>
      <c r="P52" s="12">
        <f t="shared" si="13"/>
        <v>-549906303</v>
      </c>
      <c r="Q52" s="12">
        <f t="shared" si="3"/>
        <v>-10080000</v>
      </c>
      <c r="S52" s="25"/>
      <c r="T52" s="25"/>
    </row>
    <row r="53" spans="1:20" s="23" customFormat="1" ht="12.75" x14ac:dyDescent="0.2">
      <c r="A53" s="15" t="s">
        <v>10</v>
      </c>
      <c r="B53" s="16">
        <v>-308916713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f t="shared" si="13"/>
        <v>-308916713</v>
      </c>
      <c r="Q53" s="16">
        <f t="shared" si="3"/>
        <v>0</v>
      </c>
      <c r="S53" s="25"/>
      <c r="T53" s="25"/>
    </row>
    <row r="54" spans="1:20" s="23" customFormat="1" ht="12.75" x14ac:dyDescent="0.2">
      <c r="A54" s="13" t="s">
        <v>69</v>
      </c>
      <c r="B54" s="14">
        <v>-160009596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f t="shared" si="13"/>
        <v>-160009596</v>
      </c>
      <c r="Q54" s="14">
        <f t="shared" si="3"/>
        <v>0</v>
      </c>
      <c r="S54" s="25"/>
      <c r="T54" s="25"/>
    </row>
    <row r="55" spans="1:20" s="23" customFormat="1" ht="12.75" x14ac:dyDescent="0.2">
      <c r="A55" s="13" t="s">
        <v>70</v>
      </c>
      <c r="B55" s="14">
        <v>-88639235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f t="shared" si="13"/>
        <v>-88639235</v>
      </c>
      <c r="Q55" s="14">
        <f t="shared" si="3"/>
        <v>0</v>
      </c>
      <c r="S55" s="25"/>
      <c r="T55" s="25"/>
    </row>
    <row r="56" spans="1:20" s="23" customFormat="1" ht="12.75" x14ac:dyDescent="0.2">
      <c r="A56" s="13" t="s">
        <v>71</v>
      </c>
      <c r="B56" s="14">
        <v>-15000000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f t="shared" si="13"/>
        <v>-15000000</v>
      </c>
      <c r="Q56" s="14">
        <f t="shared" si="3"/>
        <v>0</v>
      </c>
      <c r="S56" s="25"/>
      <c r="T56" s="25"/>
    </row>
    <row r="57" spans="1:20" s="23" customFormat="1" ht="12.75" x14ac:dyDescent="0.2">
      <c r="A57" s="13" t="s">
        <v>72</v>
      </c>
      <c r="B57" s="14">
        <v>-6000000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f t="shared" si="13"/>
        <v>-6000000</v>
      </c>
      <c r="Q57" s="14">
        <f t="shared" si="3"/>
        <v>0</v>
      </c>
      <c r="S57" s="25"/>
      <c r="T57" s="25"/>
    </row>
    <row r="58" spans="1:20" s="23" customFormat="1" ht="12.75" x14ac:dyDescent="0.2">
      <c r="A58" s="13" t="s">
        <v>73</v>
      </c>
      <c r="B58" s="14">
        <v>-39267882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f t="shared" si="13"/>
        <v>-39267882</v>
      </c>
      <c r="Q58" s="14">
        <f t="shared" si="3"/>
        <v>0</v>
      </c>
      <c r="S58" s="25"/>
      <c r="T58" s="25"/>
    </row>
    <row r="59" spans="1:20" s="23" customFormat="1" ht="12.75" x14ac:dyDescent="0.2">
      <c r="A59" s="15" t="s">
        <v>11</v>
      </c>
      <c r="B59" s="16">
        <v>-132580000</v>
      </c>
      <c r="C59" s="16">
        <v>-2580000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f t="shared" si="13"/>
        <v>-132580000</v>
      </c>
      <c r="Q59" s="16">
        <f t="shared" si="3"/>
        <v>-2580000</v>
      </c>
      <c r="S59" s="25"/>
      <c r="T59" s="25"/>
    </row>
    <row r="60" spans="1:20" s="23" customFormat="1" ht="12.75" x14ac:dyDescent="0.2">
      <c r="A60" s="13" t="s">
        <v>74</v>
      </c>
      <c r="B60" s="14">
        <v>-2580000</v>
      </c>
      <c r="C60" s="14">
        <v>-2580000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f t="shared" si="13"/>
        <v>-2580000</v>
      </c>
      <c r="Q60" s="14">
        <f t="shared" si="3"/>
        <v>-2580000</v>
      </c>
      <c r="S60" s="25"/>
      <c r="T60" s="25"/>
    </row>
    <row r="61" spans="1:20" s="23" customFormat="1" ht="12.75" x14ac:dyDescent="0.2">
      <c r="A61" s="13" t="s">
        <v>75</v>
      </c>
      <c r="B61" s="14">
        <v>-130000000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f t="shared" si="13"/>
        <v>-130000000</v>
      </c>
      <c r="Q61" s="14">
        <f t="shared" si="3"/>
        <v>0</v>
      </c>
      <c r="S61" s="25"/>
      <c r="T61" s="25"/>
    </row>
    <row r="62" spans="1:20" s="23" customFormat="1" ht="12.75" x14ac:dyDescent="0.2">
      <c r="A62" s="15" t="s">
        <v>12</v>
      </c>
      <c r="B62" s="16">
        <v>-3800000</v>
      </c>
      <c r="C62" s="16">
        <v>-3800000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f>B62*-1</f>
        <v>3800000</v>
      </c>
      <c r="O62" s="16">
        <f>C62*-1</f>
        <v>3800000</v>
      </c>
      <c r="P62" s="16">
        <f t="shared" si="13"/>
        <v>0</v>
      </c>
      <c r="Q62" s="16">
        <f t="shared" si="3"/>
        <v>0</v>
      </c>
      <c r="S62" s="25"/>
      <c r="T62" s="25"/>
    </row>
    <row r="63" spans="1:20" s="23" customFormat="1" ht="12.75" x14ac:dyDescent="0.2">
      <c r="A63" s="13" t="s">
        <v>76</v>
      </c>
      <c r="B63" s="14">
        <v>-3800000</v>
      </c>
      <c r="C63" s="14">
        <v>-3800000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f>B63*-1</f>
        <v>3800000</v>
      </c>
      <c r="O63" s="14">
        <f>C63*-1</f>
        <v>3800000</v>
      </c>
      <c r="P63" s="14">
        <f t="shared" si="13"/>
        <v>0</v>
      </c>
      <c r="Q63" s="14">
        <f t="shared" si="3"/>
        <v>0</v>
      </c>
      <c r="S63" s="25"/>
      <c r="T63" s="25"/>
    </row>
    <row r="64" spans="1:20" s="23" customFormat="1" ht="12.75" x14ac:dyDescent="0.2">
      <c r="A64" s="15" t="s">
        <v>13</v>
      </c>
      <c r="B64" s="16">
        <v>-5000000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f t="shared" si="13"/>
        <v>-5000000</v>
      </c>
      <c r="Q64" s="16">
        <f t="shared" si="3"/>
        <v>0</v>
      </c>
      <c r="S64" s="25"/>
      <c r="T64" s="25"/>
    </row>
    <row r="65" spans="1:20" s="23" customFormat="1" ht="12.75" x14ac:dyDescent="0.2">
      <c r="A65" s="13" t="s">
        <v>77</v>
      </c>
      <c r="B65" s="14">
        <v>-5000000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f t="shared" si="13"/>
        <v>-5000000</v>
      </c>
      <c r="Q65" s="14">
        <f t="shared" si="3"/>
        <v>0</v>
      </c>
      <c r="S65" s="25"/>
      <c r="T65" s="25"/>
    </row>
    <row r="66" spans="1:20" s="23" customFormat="1" ht="12.75" x14ac:dyDescent="0.2">
      <c r="A66" s="15" t="s">
        <v>14</v>
      </c>
      <c r="B66" s="16">
        <v>-874532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f t="shared" si="13"/>
        <v>-874532</v>
      </c>
      <c r="Q66" s="16">
        <f t="shared" si="3"/>
        <v>0</v>
      </c>
      <c r="S66" s="25"/>
      <c r="T66" s="25"/>
    </row>
    <row r="67" spans="1:20" s="23" customFormat="1" ht="12.75" x14ac:dyDescent="0.2">
      <c r="A67" s="13" t="s">
        <v>78</v>
      </c>
      <c r="B67" s="14">
        <v>-145961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f t="shared" si="13"/>
        <v>-145961</v>
      </c>
      <c r="Q67" s="14">
        <f t="shared" si="3"/>
        <v>0</v>
      </c>
      <c r="S67" s="25"/>
      <c r="T67" s="25"/>
    </row>
    <row r="68" spans="1:20" s="23" customFormat="1" ht="12.75" x14ac:dyDescent="0.2">
      <c r="A68" s="13" t="s">
        <v>79</v>
      </c>
      <c r="B68" s="14">
        <v>-728571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f t="shared" si="13"/>
        <v>-728571</v>
      </c>
      <c r="Q68" s="14">
        <f t="shared" si="3"/>
        <v>0</v>
      </c>
      <c r="S68" s="25"/>
      <c r="T68" s="25"/>
    </row>
    <row r="69" spans="1:20" s="23" customFormat="1" ht="12.75" x14ac:dyDescent="0.2">
      <c r="A69" s="15" t="s">
        <v>15</v>
      </c>
      <c r="B69" s="16">
        <v>-1870975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f t="shared" si="13"/>
        <v>-1870975</v>
      </c>
      <c r="Q69" s="16">
        <f t="shared" si="3"/>
        <v>0</v>
      </c>
      <c r="S69" s="25"/>
      <c r="T69" s="25"/>
    </row>
    <row r="70" spans="1:20" s="23" customFormat="1" ht="12.75" x14ac:dyDescent="0.2">
      <c r="A70" s="13" t="s">
        <v>80</v>
      </c>
      <c r="B70" s="14">
        <v>-1483192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f t="shared" si="13"/>
        <v>-1483192</v>
      </c>
      <c r="Q70" s="14">
        <f t="shared" si="3"/>
        <v>0</v>
      </c>
      <c r="S70" s="25"/>
      <c r="T70" s="25"/>
    </row>
    <row r="71" spans="1:20" s="23" customFormat="1" ht="12.75" x14ac:dyDescent="0.2">
      <c r="A71" s="13" t="s">
        <v>81</v>
      </c>
      <c r="B71" s="14">
        <v>-387783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f t="shared" si="13"/>
        <v>-387783</v>
      </c>
      <c r="Q71" s="14">
        <f t="shared" si="3"/>
        <v>0</v>
      </c>
      <c r="S71" s="25"/>
      <c r="T71" s="25"/>
    </row>
    <row r="72" spans="1:20" s="23" customFormat="1" ht="12.75" x14ac:dyDescent="0.2">
      <c r="A72" s="15" t="s">
        <v>16</v>
      </c>
      <c r="B72" s="16">
        <v>-769083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f t="shared" si="13"/>
        <v>-769083</v>
      </c>
      <c r="Q72" s="16">
        <f t="shared" si="3"/>
        <v>0</v>
      </c>
      <c r="S72" s="25"/>
      <c r="T72" s="25"/>
    </row>
    <row r="73" spans="1:20" s="23" customFormat="1" ht="12.75" x14ac:dyDescent="0.2">
      <c r="A73" s="13" t="s">
        <v>82</v>
      </c>
      <c r="B73" s="14">
        <v>-769083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f t="shared" si="13"/>
        <v>-769083</v>
      </c>
      <c r="Q73" s="14">
        <f t="shared" si="3"/>
        <v>0</v>
      </c>
      <c r="S73" s="25"/>
      <c r="T73" s="25"/>
    </row>
    <row r="74" spans="1:20" s="23" customFormat="1" ht="12.75" x14ac:dyDescent="0.2">
      <c r="A74" s="15" t="s">
        <v>17</v>
      </c>
      <c r="B74" s="16">
        <v>-7500000</v>
      </c>
      <c r="C74" s="16">
        <v>-7500000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f t="shared" ref="P74:P87" si="15">B74+D74+F74+H74+J74+L74+N74</f>
        <v>-7500000</v>
      </c>
      <c r="Q74" s="16">
        <f t="shared" si="3"/>
        <v>-7500000</v>
      </c>
      <c r="S74" s="25"/>
      <c r="T74" s="25"/>
    </row>
    <row r="75" spans="1:20" s="23" customFormat="1" ht="12.75" x14ac:dyDescent="0.2">
      <c r="A75" s="13" t="s">
        <v>83</v>
      </c>
      <c r="B75" s="14">
        <v>-7500000</v>
      </c>
      <c r="C75" s="14">
        <v>-7500000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f t="shared" si="15"/>
        <v>-7500000</v>
      </c>
      <c r="Q75" s="14">
        <f t="shared" si="3"/>
        <v>-7500000</v>
      </c>
      <c r="S75" s="25"/>
      <c r="T75" s="25"/>
    </row>
    <row r="76" spans="1:20" s="23" customFormat="1" ht="12.75" x14ac:dyDescent="0.2">
      <c r="A76" s="15" t="s">
        <v>18</v>
      </c>
      <c r="B76" s="16">
        <v>-46895000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f t="shared" si="15"/>
        <v>-46895000</v>
      </c>
      <c r="Q76" s="16">
        <f t="shared" si="3"/>
        <v>0</v>
      </c>
      <c r="S76" s="25"/>
      <c r="T76" s="25"/>
    </row>
    <row r="77" spans="1:20" s="23" customFormat="1" ht="12.75" x14ac:dyDescent="0.2">
      <c r="A77" s="13" t="s">
        <v>77</v>
      </c>
      <c r="B77" s="14">
        <v>-3000000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f t="shared" si="15"/>
        <v>-3000000</v>
      </c>
      <c r="Q77" s="14">
        <f t="shared" si="3"/>
        <v>0</v>
      </c>
      <c r="S77" s="25"/>
      <c r="T77" s="25"/>
    </row>
    <row r="78" spans="1:20" s="23" customFormat="1" ht="12.75" x14ac:dyDescent="0.2">
      <c r="A78" s="13" t="s">
        <v>84</v>
      </c>
      <c r="B78" s="14">
        <v>-2895000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f t="shared" si="15"/>
        <v>-2895000</v>
      </c>
      <c r="Q78" s="14">
        <f t="shared" si="3"/>
        <v>0</v>
      </c>
      <c r="S78" s="25"/>
      <c r="T78" s="25"/>
    </row>
    <row r="79" spans="1:20" s="23" customFormat="1" ht="12.75" x14ac:dyDescent="0.2">
      <c r="A79" s="13" t="s">
        <v>85</v>
      </c>
      <c r="B79" s="14">
        <v>-41000000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f t="shared" si="15"/>
        <v>-41000000</v>
      </c>
      <c r="Q79" s="14">
        <f t="shared" ref="Q79:Q151" si="16">C79+E79+G79+I79+K79+M79+O79</f>
        <v>0</v>
      </c>
      <c r="S79" s="25"/>
      <c r="T79" s="25"/>
    </row>
    <row r="80" spans="1:20" s="23" customFormat="1" ht="12.75" x14ac:dyDescent="0.2">
      <c r="A80" s="15" t="s">
        <v>19</v>
      </c>
      <c r="B80" s="16">
        <v>-41000000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f t="shared" si="15"/>
        <v>-41000000</v>
      </c>
      <c r="Q80" s="16">
        <f t="shared" si="16"/>
        <v>0</v>
      </c>
      <c r="S80" s="25"/>
      <c r="T80" s="25"/>
    </row>
    <row r="81" spans="1:20" s="23" customFormat="1" ht="12.75" x14ac:dyDescent="0.2">
      <c r="A81" s="13" t="s">
        <v>86</v>
      </c>
      <c r="B81" s="14">
        <v>-5000000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f t="shared" si="15"/>
        <v>-5000000</v>
      </c>
      <c r="Q81" s="14">
        <f t="shared" si="16"/>
        <v>0</v>
      </c>
      <c r="S81" s="25"/>
      <c r="T81" s="25"/>
    </row>
    <row r="82" spans="1:20" s="23" customFormat="1" ht="12.75" x14ac:dyDescent="0.2">
      <c r="A82" s="13" t="s">
        <v>87</v>
      </c>
      <c r="B82" s="14">
        <v>-1000000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f t="shared" si="15"/>
        <v>-1000000</v>
      </c>
      <c r="Q82" s="14">
        <f t="shared" si="16"/>
        <v>0</v>
      </c>
      <c r="S82" s="25"/>
      <c r="T82" s="25"/>
    </row>
    <row r="83" spans="1:20" s="23" customFormat="1" ht="12.75" x14ac:dyDescent="0.2">
      <c r="A83" s="13" t="s">
        <v>88</v>
      </c>
      <c r="B83" s="14">
        <v>-2000000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f t="shared" si="15"/>
        <v>-2000000</v>
      </c>
      <c r="Q83" s="14">
        <f t="shared" si="16"/>
        <v>0</v>
      </c>
      <c r="S83" s="25"/>
      <c r="T83" s="25"/>
    </row>
    <row r="84" spans="1:20" s="23" customFormat="1" ht="12.75" x14ac:dyDescent="0.2">
      <c r="A84" s="13" t="s">
        <v>89</v>
      </c>
      <c r="B84" s="14">
        <v>-33000000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f t="shared" si="15"/>
        <v>-33000000</v>
      </c>
      <c r="Q84" s="14">
        <f t="shared" si="16"/>
        <v>0</v>
      </c>
      <c r="S84" s="25"/>
      <c r="T84" s="25"/>
    </row>
    <row r="85" spans="1:20" s="23" customFormat="1" ht="12.75" x14ac:dyDescent="0.2">
      <c r="A85" s="15" t="s">
        <v>20</v>
      </c>
      <c r="B85" s="16">
        <v>-4500000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f t="shared" si="15"/>
        <v>-4500000</v>
      </c>
      <c r="Q85" s="16">
        <f t="shared" si="16"/>
        <v>0</v>
      </c>
      <c r="S85" s="25"/>
      <c r="T85" s="25"/>
    </row>
    <row r="86" spans="1:20" s="23" customFormat="1" ht="12.75" x14ac:dyDescent="0.2">
      <c r="A86" s="13" t="s">
        <v>90</v>
      </c>
      <c r="B86" s="14">
        <v>-4500000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f t="shared" si="15"/>
        <v>-4500000</v>
      </c>
      <c r="Q86" s="14">
        <f t="shared" si="16"/>
        <v>0</v>
      </c>
      <c r="S86" s="25"/>
      <c r="T86" s="25"/>
    </row>
    <row r="87" spans="1:20" s="23" customFormat="1" ht="12.75" x14ac:dyDescent="0.2">
      <c r="A87" s="9" t="s">
        <v>21</v>
      </c>
      <c r="B87" s="10">
        <v>-29131510</v>
      </c>
      <c r="C87" s="10">
        <v>-29131510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f>J88+J93</f>
        <v>-49184</v>
      </c>
      <c r="K87" s="10">
        <f>K88+K93</f>
        <v>-49184</v>
      </c>
      <c r="L87" s="10">
        <v>0</v>
      </c>
      <c r="M87" s="10">
        <v>0</v>
      </c>
      <c r="N87" s="10"/>
      <c r="O87" s="10"/>
      <c r="P87" s="10">
        <f t="shared" si="15"/>
        <v>-29180694</v>
      </c>
      <c r="Q87" s="10">
        <f t="shared" si="16"/>
        <v>-29180694</v>
      </c>
      <c r="S87" s="25"/>
      <c r="T87" s="25"/>
    </row>
    <row r="88" spans="1:20" s="23" customFormat="1" ht="12.75" x14ac:dyDescent="0.2">
      <c r="A88" s="11" t="s">
        <v>6</v>
      </c>
      <c r="B88" s="12">
        <f>SUM(B89:B92)</f>
        <v>-43000</v>
      </c>
      <c r="C88" s="12">
        <f t="shared" ref="C88:Q88" si="17">SUM(C89:C92)</f>
        <v>-43000</v>
      </c>
      <c r="D88" s="12">
        <f t="shared" si="17"/>
        <v>0</v>
      </c>
      <c r="E88" s="12">
        <f t="shared" si="17"/>
        <v>0</v>
      </c>
      <c r="F88" s="12">
        <f t="shared" si="17"/>
        <v>0</v>
      </c>
      <c r="G88" s="12">
        <f t="shared" si="17"/>
        <v>0</v>
      </c>
      <c r="H88" s="12">
        <f t="shared" si="17"/>
        <v>0</v>
      </c>
      <c r="I88" s="12">
        <f t="shared" si="17"/>
        <v>0</v>
      </c>
      <c r="J88" s="12">
        <f t="shared" si="17"/>
        <v>0</v>
      </c>
      <c r="K88" s="12">
        <f t="shared" si="17"/>
        <v>0</v>
      </c>
      <c r="L88" s="12">
        <f t="shared" si="17"/>
        <v>0</v>
      </c>
      <c r="M88" s="12">
        <f t="shared" si="17"/>
        <v>0</v>
      </c>
      <c r="N88" s="12">
        <f t="shared" si="17"/>
        <v>-180375</v>
      </c>
      <c r="O88" s="12">
        <f t="shared" si="17"/>
        <v>-180375</v>
      </c>
      <c r="P88" s="12">
        <f t="shared" si="17"/>
        <v>-223375</v>
      </c>
      <c r="Q88" s="12">
        <f t="shared" si="17"/>
        <v>-223375</v>
      </c>
      <c r="S88" s="25"/>
      <c r="T88" s="25"/>
    </row>
    <row r="89" spans="1:20" s="23" customFormat="1" ht="12.75" x14ac:dyDescent="0.2">
      <c r="A89" s="13" t="s">
        <v>91</v>
      </c>
      <c r="B89" s="14">
        <v>-23000</v>
      </c>
      <c r="C89" s="14">
        <v>-23000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f t="shared" ref="P89:P120" si="18">B89+D89+F89+H89+J89+L89+N89</f>
        <v>-23000</v>
      </c>
      <c r="Q89" s="14">
        <f t="shared" si="16"/>
        <v>-23000</v>
      </c>
      <c r="S89" s="25"/>
      <c r="T89" s="25"/>
    </row>
    <row r="90" spans="1:20" s="23" customFormat="1" ht="12.75" x14ac:dyDescent="0.2">
      <c r="A90" s="13" t="s">
        <v>92</v>
      </c>
      <c r="B90" s="14">
        <v>-20000</v>
      </c>
      <c r="C90" s="14">
        <v>-20000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-40375</v>
      </c>
      <c r="O90" s="14">
        <v>-40375</v>
      </c>
      <c r="P90" s="14">
        <f t="shared" si="18"/>
        <v>-60375</v>
      </c>
      <c r="Q90" s="14">
        <f t="shared" ref="Q90:Q92" si="19">C90+E90+G90+I90+K90+M90+O90</f>
        <v>-60375</v>
      </c>
      <c r="S90" s="25"/>
      <c r="T90" s="25"/>
    </row>
    <row r="91" spans="1:20" s="23" customFormat="1" ht="12.75" x14ac:dyDescent="0.2">
      <c r="A91" s="13" t="s">
        <v>138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-60000</v>
      </c>
      <c r="O91" s="14">
        <v>-60000</v>
      </c>
      <c r="P91" s="14">
        <f t="shared" si="18"/>
        <v>-60000</v>
      </c>
      <c r="Q91" s="14">
        <f t="shared" si="19"/>
        <v>-60000</v>
      </c>
      <c r="S91" s="25"/>
      <c r="T91" s="25"/>
    </row>
    <row r="92" spans="1:20" s="23" customFormat="1" ht="12.75" x14ac:dyDescent="0.2">
      <c r="A92" s="13" t="s">
        <v>139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-80000</v>
      </c>
      <c r="O92" s="14">
        <v>-80000</v>
      </c>
      <c r="P92" s="14">
        <f t="shared" si="18"/>
        <v>-80000</v>
      </c>
      <c r="Q92" s="14">
        <f t="shared" si="19"/>
        <v>-80000</v>
      </c>
      <c r="S92" s="25"/>
      <c r="T92" s="25"/>
    </row>
    <row r="93" spans="1:20" s="23" customFormat="1" ht="12.75" x14ac:dyDescent="0.2">
      <c r="A93" s="11" t="s">
        <v>4</v>
      </c>
      <c r="B93" s="12">
        <f>B94+B96+B98+B101</f>
        <v>-29088510</v>
      </c>
      <c r="C93" s="12">
        <f t="shared" ref="C93:O93" si="20">C94+C96+C98+C101</f>
        <v>-29088510</v>
      </c>
      <c r="D93" s="12">
        <f t="shared" si="20"/>
        <v>0</v>
      </c>
      <c r="E93" s="12">
        <f t="shared" si="20"/>
        <v>0</v>
      </c>
      <c r="F93" s="12">
        <f t="shared" si="20"/>
        <v>0</v>
      </c>
      <c r="G93" s="12">
        <f t="shared" si="20"/>
        <v>0</v>
      </c>
      <c r="H93" s="12">
        <f t="shared" si="20"/>
        <v>0</v>
      </c>
      <c r="I93" s="12">
        <f t="shared" si="20"/>
        <v>0</v>
      </c>
      <c r="J93" s="12">
        <f t="shared" si="20"/>
        <v>-49184</v>
      </c>
      <c r="K93" s="12">
        <f t="shared" si="20"/>
        <v>-49184</v>
      </c>
      <c r="L93" s="12">
        <f t="shared" si="20"/>
        <v>0</v>
      </c>
      <c r="M93" s="12">
        <f t="shared" si="20"/>
        <v>0</v>
      </c>
      <c r="N93" s="12">
        <f t="shared" si="20"/>
        <v>-195000</v>
      </c>
      <c r="O93" s="12">
        <f t="shared" si="20"/>
        <v>-195000</v>
      </c>
      <c r="P93" s="12">
        <f t="shared" si="18"/>
        <v>-29332694</v>
      </c>
      <c r="Q93" s="12">
        <f t="shared" si="16"/>
        <v>-29332694</v>
      </c>
      <c r="S93" s="25"/>
      <c r="T93" s="25"/>
    </row>
    <row r="94" spans="1:20" s="23" customFormat="1" ht="12.75" x14ac:dyDescent="0.2">
      <c r="A94" s="15" t="s">
        <v>22</v>
      </c>
      <c r="B94" s="16">
        <v>-22366572</v>
      </c>
      <c r="C94" s="16">
        <v>-22366572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f t="shared" si="18"/>
        <v>-22366572</v>
      </c>
      <c r="Q94" s="16">
        <f t="shared" si="16"/>
        <v>-22366572</v>
      </c>
      <c r="S94" s="25"/>
      <c r="T94" s="25"/>
    </row>
    <row r="95" spans="1:20" s="23" customFormat="1" ht="12.75" x14ac:dyDescent="0.2">
      <c r="A95" s="13" t="s">
        <v>93</v>
      </c>
      <c r="B95" s="14">
        <v>-22366572</v>
      </c>
      <c r="C95" s="14">
        <v>-22366572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f t="shared" si="18"/>
        <v>-22366572</v>
      </c>
      <c r="Q95" s="14">
        <f t="shared" si="16"/>
        <v>-22366572</v>
      </c>
      <c r="S95" s="25"/>
      <c r="T95" s="25"/>
    </row>
    <row r="96" spans="1:20" s="23" customFormat="1" ht="12.75" x14ac:dyDescent="0.2">
      <c r="A96" s="15" t="s">
        <v>23</v>
      </c>
      <c r="B96" s="16">
        <v>-1949305</v>
      </c>
      <c r="C96" s="16">
        <v>-1949305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f t="shared" si="18"/>
        <v>-1949305</v>
      </c>
      <c r="Q96" s="16">
        <f t="shared" si="16"/>
        <v>-1949305</v>
      </c>
      <c r="S96" s="25"/>
      <c r="T96" s="25"/>
    </row>
    <row r="97" spans="1:20" s="23" customFormat="1" ht="12.75" x14ac:dyDescent="0.2">
      <c r="A97" s="13" t="s">
        <v>94</v>
      </c>
      <c r="B97" s="14">
        <v>-1949305</v>
      </c>
      <c r="C97" s="14">
        <v>-1949305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f t="shared" si="18"/>
        <v>-1949305</v>
      </c>
      <c r="Q97" s="14">
        <f t="shared" si="16"/>
        <v>-1949305</v>
      </c>
      <c r="S97" s="25"/>
      <c r="T97" s="25"/>
    </row>
    <row r="98" spans="1:20" s="23" customFormat="1" ht="12.75" x14ac:dyDescent="0.2">
      <c r="A98" s="15" t="s">
        <v>24</v>
      </c>
      <c r="B98" s="16">
        <v>-1887033</v>
      </c>
      <c r="C98" s="16">
        <v>-1887033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f>J100</f>
        <v>-49184</v>
      </c>
      <c r="K98" s="16">
        <f>K100</f>
        <v>-49184</v>
      </c>
      <c r="L98" s="16">
        <v>0</v>
      </c>
      <c r="M98" s="16">
        <v>0</v>
      </c>
      <c r="N98" s="16">
        <v>0</v>
      </c>
      <c r="O98" s="16">
        <v>0</v>
      </c>
      <c r="P98" s="16">
        <f t="shared" si="18"/>
        <v>-1936217</v>
      </c>
      <c r="Q98" s="16">
        <f t="shared" si="16"/>
        <v>-1936217</v>
      </c>
      <c r="S98" s="25"/>
      <c r="T98" s="25"/>
    </row>
    <row r="99" spans="1:20" s="23" customFormat="1" ht="12.75" x14ac:dyDescent="0.2">
      <c r="A99" s="13" t="s">
        <v>95</v>
      </c>
      <c r="B99" s="14">
        <v>-1737033</v>
      </c>
      <c r="C99" s="14">
        <v>-1737033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f t="shared" si="18"/>
        <v>-1737033</v>
      </c>
      <c r="Q99" s="14">
        <f t="shared" si="16"/>
        <v>-1737033</v>
      </c>
      <c r="S99" s="25"/>
      <c r="T99" s="25"/>
    </row>
    <row r="100" spans="1:20" s="23" customFormat="1" ht="12.75" x14ac:dyDescent="0.2">
      <c r="A100" s="13" t="s">
        <v>96</v>
      </c>
      <c r="B100" s="14">
        <v>-150000</v>
      </c>
      <c r="C100" s="14">
        <v>-150000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-49184</v>
      </c>
      <c r="K100" s="14">
        <v>-49184</v>
      </c>
      <c r="L100" s="14">
        <v>0</v>
      </c>
      <c r="M100" s="14">
        <v>0</v>
      </c>
      <c r="N100" s="14">
        <v>0</v>
      </c>
      <c r="O100" s="14">
        <v>0</v>
      </c>
      <c r="P100" s="14">
        <f t="shared" si="18"/>
        <v>-199184</v>
      </c>
      <c r="Q100" s="14">
        <f t="shared" si="16"/>
        <v>-199184</v>
      </c>
      <c r="S100" s="25"/>
      <c r="T100" s="25"/>
    </row>
    <row r="101" spans="1:20" s="23" customFormat="1" ht="12.75" x14ac:dyDescent="0.2">
      <c r="A101" s="15" t="s">
        <v>25</v>
      </c>
      <c r="B101" s="16">
        <f>SUM(B102:B105)</f>
        <v>-2885600</v>
      </c>
      <c r="C101" s="16">
        <f t="shared" ref="C101:O101" si="21">SUM(C102:C105)</f>
        <v>-2885600</v>
      </c>
      <c r="D101" s="16">
        <f t="shared" si="21"/>
        <v>0</v>
      </c>
      <c r="E101" s="16">
        <f t="shared" si="21"/>
        <v>0</v>
      </c>
      <c r="F101" s="16">
        <f t="shared" si="21"/>
        <v>0</v>
      </c>
      <c r="G101" s="16">
        <f t="shared" si="21"/>
        <v>0</v>
      </c>
      <c r="H101" s="16">
        <f t="shared" si="21"/>
        <v>0</v>
      </c>
      <c r="I101" s="16">
        <f t="shared" si="21"/>
        <v>0</v>
      </c>
      <c r="J101" s="16">
        <f t="shared" si="21"/>
        <v>0</v>
      </c>
      <c r="K101" s="16">
        <f t="shared" si="21"/>
        <v>0</v>
      </c>
      <c r="L101" s="16">
        <f t="shared" si="21"/>
        <v>0</v>
      </c>
      <c r="M101" s="16">
        <f t="shared" si="21"/>
        <v>0</v>
      </c>
      <c r="N101" s="16">
        <f t="shared" si="21"/>
        <v>-195000</v>
      </c>
      <c r="O101" s="16">
        <f t="shared" si="21"/>
        <v>-195000</v>
      </c>
      <c r="P101" s="16">
        <f t="shared" si="18"/>
        <v>-3080600</v>
      </c>
      <c r="Q101" s="16">
        <f t="shared" si="16"/>
        <v>-3080600</v>
      </c>
      <c r="S101" s="25"/>
      <c r="T101" s="25"/>
    </row>
    <row r="102" spans="1:20" s="23" customFormat="1" ht="12.75" x14ac:dyDescent="0.2">
      <c r="A102" s="13" t="s">
        <v>97</v>
      </c>
      <c r="B102" s="14">
        <v>-111700</v>
      </c>
      <c r="C102" s="14">
        <v>-111700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f t="shared" si="18"/>
        <v>-111700</v>
      </c>
      <c r="Q102" s="14">
        <f t="shared" si="16"/>
        <v>-111700</v>
      </c>
      <c r="S102" s="25"/>
      <c r="T102" s="25"/>
    </row>
    <row r="103" spans="1:20" s="23" customFormat="1" ht="12.75" x14ac:dyDescent="0.2">
      <c r="A103" s="13" t="s">
        <v>98</v>
      </c>
      <c r="B103" s="14">
        <v>-2773900</v>
      </c>
      <c r="C103" s="14">
        <v>-2773900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f t="shared" si="18"/>
        <v>-2773900</v>
      </c>
      <c r="Q103" s="14">
        <f t="shared" si="16"/>
        <v>-2773900</v>
      </c>
      <c r="S103" s="25"/>
      <c r="T103" s="25"/>
    </row>
    <row r="104" spans="1:20" s="23" customFormat="1" ht="12.75" x14ac:dyDescent="0.2">
      <c r="A104" s="13" t="s">
        <v>132</v>
      </c>
      <c r="B104" s="14">
        <v>0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-100000</v>
      </c>
      <c r="O104" s="14">
        <v>-100000</v>
      </c>
      <c r="P104" s="14">
        <f t="shared" si="18"/>
        <v>-100000</v>
      </c>
      <c r="Q104" s="14">
        <f t="shared" ref="Q104:Q105" si="22">C104+E104+G104+I104+K104+M104+O104</f>
        <v>-100000</v>
      </c>
      <c r="S104" s="25"/>
      <c r="T104" s="25"/>
    </row>
    <row r="105" spans="1:20" s="23" customFormat="1" ht="12.75" x14ac:dyDescent="0.2">
      <c r="A105" s="13" t="s">
        <v>131</v>
      </c>
      <c r="B105" s="14">
        <v>0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-95000</v>
      </c>
      <c r="O105" s="14">
        <v>-95000</v>
      </c>
      <c r="P105" s="14">
        <f t="shared" si="18"/>
        <v>-95000</v>
      </c>
      <c r="Q105" s="14">
        <f t="shared" si="22"/>
        <v>-95000</v>
      </c>
      <c r="S105" s="25"/>
      <c r="T105" s="25"/>
    </row>
    <row r="106" spans="1:20" s="23" customFormat="1" ht="12.75" x14ac:dyDescent="0.2">
      <c r="A106" s="9" t="s">
        <v>26</v>
      </c>
      <c r="B106" s="10">
        <v>-31470000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f t="shared" si="18"/>
        <v>-31470000</v>
      </c>
      <c r="Q106" s="10">
        <f t="shared" si="16"/>
        <v>0</v>
      </c>
      <c r="S106" s="25"/>
      <c r="T106" s="25"/>
    </row>
    <row r="107" spans="1:20" s="23" customFormat="1" ht="12.75" x14ac:dyDescent="0.2">
      <c r="A107" s="11" t="s">
        <v>4</v>
      </c>
      <c r="B107" s="12">
        <v>-31470000</v>
      </c>
      <c r="C107" s="12"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f t="shared" si="18"/>
        <v>-31470000</v>
      </c>
      <c r="Q107" s="12">
        <f t="shared" si="16"/>
        <v>0</v>
      </c>
      <c r="S107" s="25"/>
      <c r="T107" s="25"/>
    </row>
    <row r="108" spans="1:20" s="23" customFormat="1" ht="12.75" x14ac:dyDescent="0.2">
      <c r="A108" s="15" t="s">
        <v>27</v>
      </c>
      <c r="B108" s="16">
        <v>-24750000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f t="shared" si="18"/>
        <v>-24750000</v>
      </c>
      <c r="Q108" s="16">
        <f t="shared" si="16"/>
        <v>0</v>
      </c>
      <c r="S108" s="25"/>
      <c r="T108" s="25"/>
    </row>
    <row r="109" spans="1:20" s="23" customFormat="1" ht="12.75" x14ac:dyDescent="0.2">
      <c r="A109" s="13" t="s">
        <v>99</v>
      </c>
      <c r="B109" s="14">
        <v>-24750000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f t="shared" si="18"/>
        <v>-24750000</v>
      </c>
      <c r="Q109" s="14">
        <f t="shared" si="16"/>
        <v>0</v>
      </c>
      <c r="S109" s="25"/>
      <c r="T109" s="25"/>
    </row>
    <row r="110" spans="1:20" s="23" customFormat="1" ht="12.75" x14ac:dyDescent="0.2">
      <c r="A110" s="15" t="s">
        <v>28</v>
      </c>
      <c r="B110" s="16">
        <v>-6720000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f t="shared" si="18"/>
        <v>-6720000</v>
      </c>
      <c r="Q110" s="16">
        <f t="shared" si="16"/>
        <v>0</v>
      </c>
      <c r="S110" s="25"/>
      <c r="T110" s="25"/>
    </row>
    <row r="111" spans="1:20" s="23" customFormat="1" ht="12.75" x14ac:dyDescent="0.2">
      <c r="A111" s="13" t="s">
        <v>100</v>
      </c>
      <c r="B111" s="14">
        <v>-6720000</v>
      </c>
      <c r="C111" s="14">
        <v>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f t="shared" si="18"/>
        <v>-6720000</v>
      </c>
      <c r="Q111" s="14">
        <f t="shared" si="16"/>
        <v>0</v>
      </c>
      <c r="S111" s="25"/>
      <c r="T111" s="25"/>
    </row>
    <row r="112" spans="1:20" s="23" customFormat="1" ht="12.75" x14ac:dyDescent="0.2">
      <c r="A112" s="9" t="s">
        <v>29</v>
      </c>
      <c r="B112" s="10">
        <v>-83018299</v>
      </c>
      <c r="C112" s="10">
        <v>-50000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f t="shared" si="18"/>
        <v>-83018299</v>
      </c>
      <c r="Q112" s="10">
        <f t="shared" si="16"/>
        <v>-50000</v>
      </c>
      <c r="S112" s="25"/>
      <c r="T112" s="25"/>
    </row>
    <row r="113" spans="1:20" s="23" customFormat="1" ht="12.75" x14ac:dyDescent="0.2">
      <c r="A113" s="11" t="s">
        <v>6</v>
      </c>
      <c r="B113" s="12">
        <v>-70000</v>
      </c>
      <c r="C113" s="12">
        <v>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f t="shared" si="18"/>
        <v>-70000</v>
      </c>
      <c r="Q113" s="12">
        <f t="shared" si="16"/>
        <v>0</v>
      </c>
      <c r="S113" s="25"/>
      <c r="T113" s="25"/>
    </row>
    <row r="114" spans="1:20" s="23" customFormat="1" ht="12.75" x14ac:dyDescent="0.2">
      <c r="A114" s="13" t="s">
        <v>101</v>
      </c>
      <c r="B114" s="14">
        <v>-70000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f t="shared" si="18"/>
        <v>-70000</v>
      </c>
      <c r="Q114" s="14">
        <f t="shared" si="16"/>
        <v>0</v>
      </c>
      <c r="S114" s="25"/>
      <c r="T114" s="25"/>
    </row>
    <row r="115" spans="1:20" s="23" customFormat="1" ht="12.75" x14ac:dyDescent="0.2">
      <c r="A115" s="11" t="s">
        <v>4</v>
      </c>
      <c r="B115" s="12">
        <v>-82948299</v>
      </c>
      <c r="C115" s="12">
        <v>-50000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f t="shared" si="18"/>
        <v>-82948299</v>
      </c>
      <c r="Q115" s="12">
        <f t="shared" si="16"/>
        <v>-50000</v>
      </c>
      <c r="S115" s="25"/>
      <c r="T115" s="25"/>
    </row>
    <row r="116" spans="1:20" s="23" customFormat="1" ht="12.75" x14ac:dyDescent="0.2">
      <c r="A116" s="15" t="s">
        <v>30</v>
      </c>
      <c r="B116" s="16">
        <v>-1993006</v>
      </c>
      <c r="C116" s="16"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f t="shared" si="18"/>
        <v>-1993006</v>
      </c>
      <c r="Q116" s="16">
        <f t="shared" si="16"/>
        <v>0</v>
      </c>
      <c r="S116" s="25"/>
      <c r="T116" s="25"/>
    </row>
    <row r="117" spans="1:20" s="23" customFormat="1" ht="12.75" x14ac:dyDescent="0.2">
      <c r="A117" s="13" t="s">
        <v>102</v>
      </c>
      <c r="B117" s="14">
        <v>-1993006</v>
      </c>
      <c r="C117" s="14">
        <v>0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f t="shared" si="18"/>
        <v>-1993006</v>
      </c>
      <c r="Q117" s="14">
        <f t="shared" si="16"/>
        <v>0</v>
      </c>
      <c r="S117" s="25"/>
      <c r="T117" s="25"/>
    </row>
    <row r="118" spans="1:20" s="23" customFormat="1" ht="12.75" x14ac:dyDescent="0.2">
      <c r="A118" s="15" t="s">
        <v>31</v>
      </c>
      <c r="B118" s="16">
        <v>-8108024</v>
      </c>
      <c r="C118" s="16"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f t="shared" si="18"/>
        <v>-8108024</v>
      </c>
      <c r="Q118" s="16">
        <f t="shared" si="16"/>
        <v>0</v>
      </c>
      <c r="S118" s="25"/>
      <c r="T118" s="25"/>
    </row>
    <row r="119" spans="1:20" s="23" customFormat="1" ht="12.75" x14ac:dyDescent="0.2">
      <c r="A119" s="13" t="s">
        <v>102</v>
      </c>
      <c r="B119" s="14">
        <v>-8108024</v>
      </c>
      <c r="C119" s="14">
        <v>0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f t="shared" si="18"/>
        <v>-8108024</v>
      </c>
      <c r="Q119" s="14">
        <f t="shared" si="16"/>
        <v>0</v>
      </c>
      <c r="S119" s="25"/>
      <c r="T119" s="25"/>
    </row>
    <row r="120" spans="1:20" s="23" customFormat="1" ht="12.75" x14ac:dyDescent="0.2">
      <c r="A120" s="15" t="s">
        <v>32</v>
      </c>
      <c r="B120" s="16">
        <v>-52063365</v>
      </c>
      <c r="C120" s="16"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f t="shared" si="18"/>
        <v>-52063365</v>
      </c>
      <c r="Q120" s="16">
        <f t="shared" si="16"/>
        <v>0</v>
      </c>
      <c r="S120" s="25"/>
      <c r="T120" s="25"/>
    </row>
    <row r="121" spans="1:20" s="23" customFormat="1" ht="12.75" x14ac:dyDescent="0.2">
      <c r="A121" s="13" t="s">
        <v>102</v>
      </c>
      <c r="B121" s="14">
        <v>-52063365</v>
      </c>
      <c r="C121" s="14">
        <v>0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f t="shared" ref="P121:P137" si="23">B121+D121+F121+H121+J121+L121+N121</f>
        <v>-52063365</v>
      </c>
      <c r="Q121" s="14">
        <f t="shared" si="16"/>
        <v>0</v>
      </c>
      <c r="S121" s="25"/>
      <c r="T121" s="25"/>
    </row>
    <row r="122" spans="1:20" s="23" customFormat="1" ht="12.75" x14ac:dyDescent="0.2">
      <c r="A122" s="15" t="s">
        <v>33</v>
      </c>
      <c r="B122" s="16">
        <v>-2439025</v>
      </c>
      <c r="C122" s="16"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f t="shared" si="23"/>
        <v>-2439025</v>
      </c>
      <c r="Q122" s="16">
        <f t="shared" si="16"/>
        <v>0</v>
      </c>
      <c r="S122" s="25"/>
      <c r="T122" s="25"/>
    </row>
    <row r="123" spans="1:20" s="23" customFormat="1" ht="12.75" x14ac:dyDescent="0.2">
      <c r="A123" s="13" t="s">
        <v>102</v>
      </c>
      <c r="B123" s="14">
        <v>-2439025</v>
      </c>
      <c r="C123" s="14">
        <v>0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f t="shared" si="23"/>
        <v>-2439025</v>
      </c>
      <c r="Q123" s="14">
        <f t="shared" si="16"/>
        <v>0</v>
      </c>
      <c r="S123" s="25"/>
      <c r="T123" s="25"/>
    </row>
    <row r="124" spans="1:20" s="23" customFormat="1" ht="12.75" x14ac:dyDescent="0.2">
      <c r="A124" s="15" t="s">
        <v>34</v>
      </c>
      <c r="B124" s="16">
        <v>-57583</v>
      </c>
      <c r="C124" s="16">
        <v>0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f t="shared" si="23"/>
        <v>-57583</v>
      </c>
      <c r="Q124" s="16">
        <f t="shared" si="16"/>
        <v>0</v>
      </c>
      <c r="S124" s="25"/>
      <c r="T124" s="25"/>
    </row>
    <row r="125" spans="1:20" s="23" customFormat="1" ht="12.75" x14ac:dyDescent="0.2">
      <c r="A125" s="13" t="s">
        <v>102</v>
      </c>
      <c r="B125" s="14">
        <v>-57583</v>
      </c>
      <c r="C125" s="14">
        <v>0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f t="shared" si="23"/>
        <v>-57583</v>
      </c>
      <c r="Q125" s="14">
        <f t="shared" si="16"/>
        <v>0</v>
      </c>
      <c r="S125" s="25"/>
      <c r="T125" s="25"/>
    </row>
    <row r="126" spans="1:20" s="23" customFormat="1" ht="12.75" x14ac:dyDescent="0.2">
      <c r="A126" s="15" t="s">
        <v>35</v>
      </c>
      <c r="B126" s="16">
        <v>-2550000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f t="shared" si="23"/>
        <v>-2550000</v>
      </c>
      <c r="Q126" s="16">
        <f t="shared" si="16"/>
        <v>0</v>
      </c>
      <c r="S126" s="25"/>
      <c r="T126" s="25"/>
    </row>
    <row r="127" spans="1:20" s="23" customFormat="1" ht="12.75" x14ac:dyDescent="0.2">
      <c r="A127" s="13" t="s">
        <v>103</v>
      </c>
      <c r="B127" s="14">
        <v>-2550000</v>
      </c>
      <c r="C127" s="14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f t="shared" si="23"/>
        <v>-2550000</v>
      </c>
      <c r="Q127" s="14">
        <f t="shared" si="16"/>
        <v>0</v>
      </c>
      <c r="S127" s="25"/>
      <c r="T127" s="25"/>
    </row>
    <row r="128" spans="1:20" s="23" customFormat="1" ht="12.75" x14ac:dyDescent="0.2">
      <c r="A128" s="15" t="s">
        <v>36</v>
      </c>
      <c r="B128" s="16">
        <v>-1583333</v>
      </c>
      <c r="C128" s="16"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f t="shared" si="23"/>
        <v>-1583333</v>
      </c>
      <c r="Q128" s="16">
        <f t="shared" si="16"/>
        <v>0</v>
      </c>
      <c r="S128" s="25"/>
      <c r="T128" s="25"/>
    </row>
    <row r="129" spans="1:20" s="23" customFormat="1" ht="12.75" x14ac:dyDescent="0.2">
      <c r="A129" s="13" t="s">
        <v>103</v>
      </c>
      <c r="B129" s="14">
        <v>-1583333</v>
      </c>
      <c r="C129" s="14">
        <v>0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f t="shared" si="23"/>
        <v>-1583333</v>
      </c>
      <c r="Q129" s="14">
        <f t="shared" si="16"/>
        <v>0</v>
      </c>
      <c r="S129" s="25"/>
      <c r="T129" s="25"/>
    </row>
    <row r="130" spans="1:20" s="23" customFormat="1" ht="12.75" x14ac:dyDescent="0.2">
      <c r="A130" s="15" t="s">
        <v>37</v>
      </c>
      <c r="B130" s="16">
        <v>-533333</v>
      </c>
      <c r="C130" s="16"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f t="shared" si="23"/>
        <v>-533333</v>
      </c>
      <c r="Q130" s="16">
        <f t="shared" si="16"/>
        <v>0</v>
      </c>
      <c r="S130" s="25"/>
      <c r="T130" s="25"/>
    </row>
    <row r="131" spans="1:20" s="23" customFormat="1" ht="12.75" x14ac:dyDescent="0.2">
      <c r="A131" s="13" t="s">
        <v>103</v>
      </c>
      <c r="B131" s="14">
        <v>-533333</v>
      </c>
      <c r="C131" s="14">
        <v>0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f t="shared" si="23"/>
        <v>-533333</v>
      </c>
      <c r="Q131" s="14">
        <f t="shared" si="16"/>
        <v>0</v>
      </c>
      <c r="S131" s="25"/>
      <c r="T131" s="25"/>
    </row>
    <row r="132" spans="1:20" s="23" customFormat="1" ht="12.75" x14ac:dyDescent="0.2">
      <c r="A132" s="15" t="s">
        <v>38</v>
      </c>
      <c r="B132" s="16">
        <v>-13270630</v>
      </c>
      <c r="C132" s="16">
        <v>-50000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f t="shared" si="23"/>
        <v>-13270630</v>
      </c>
      <c r="Q132" s="16">
        <f t="shared" si="16"/>
        <v>-50000</v>
      </c>
      <c r="S132" s="25"/>
      <c r="T132" s="25"/>
    </row>
    <row r="133" spans="1:20" s="23" customFormat="1" ht="12.75" x14ac:dyDescent="0.2">
      <c r="A133" s="13" t="s">
        <v>104</v>
      </c>
      <c r="B133" s="14">
        <v>-50000</v>
      </c>
      <c r="C133" s="14">
        <v>-50000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f t="shared" si="23"/>
        <v>-50000</v>
      </c>
      <c r="Q133" s="14">
        <f t="shared" si="16"/>
        <v>-50000</v>
      </c>
      <c r="S133" s="25"/>
      <c r="T133" s="25"/>
    </row>
    <row r="134" spans="1:20" s="23" customFormat="1" ht="12.75" x14ac:dyDescent="0.2">
      <c r="A134" s="13" t="s">
        <v>102</v>
      </c>
      <c r="B134" s="14">
        <v>-13220630</v>
      </c>
      <c r="C134" s="14">
        <v>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f t="shared" si="23"/>
        <v>-13220630</v>
      </c>
      <c r="Q134" s="14">
        <f t="shared" si="16"/>
        <v>0</v>
      </c>
      <c r="S134" s="25"/>
      <c r="T134" s="25"/>
    </row>
    <row r="135" spans="1:20" s="23" customFormat="1" ht="12.75" x14ac:dyDescent="0.2">
      <c r="A135" s="15" t="s">
        <v>39</v>
      </c>
      <c r="B135" s="16">
        <v>-350000</v>
      </c>
      <c r="C135" s="16">
        <v>0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f t="shared" si="23"/>
        <v>-350000</v>
      </c>
      <c r="Q135" s="16">
        <f t="shared" si="16"/>
        <v>0</v>
      </c>
      <c r="S135" s="25"/>
      <c r="T135" s="25"/>
    </row>
    <row r="136" spans="1:20" s="23" customFormat="1" ht="12.75" x14ac:dyDescent="0.2">
      <c r="A136" s="13" t="s">
        <v>103</v>
      </c>
      <c r="B136" s="14">
        <v>-350000</v>
      </c>
      <c r="C136" s="14">
        <v>0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f t="shared" si="23"/>
        <v>-350000</v>
      </c>
      <c r="Q136" s="14">
        <f t="shared" si="16"/>
        <v>0</v>
      </c>
      <c r="S136" s="25"/>
      <c r="T136" s="25"/>
    </row>
    <row r="137" spans="1:20" s="23" customFormat="1" ht="12.75" x14ac:dyDescent="0.2">
      <c r="A137" s="9" t="s">
        <v>40</v>
      </c>
      <c r="B137" s="10">
        <f>B138</f>
        <v>-6134083</v>
      </c>
      <c r="C137" s="10">
        <f t="shared" ref="C137:O137" si="24">C138</f>
        <v>-6134083</v>
      </c>
      <c r="D137" s="10">
        <f t="shared" si="24"/>
        <v>0</v>
      </c>
      <c r="E137" s="10">
        <f t="shared" si="24"/>
        <v>0</v>
      </c>
      <c r="F137" s="10">
        <f t="shared" si="24"/>
        <v>0</v>
      </c>
      <c r="G137" s="10">
        <f t="shared" si="24"/>
        <v>0</v>
      </c>
      <c r="H137" s="10">
        <f t="shared" si="24"/>
        <v>0</v>
      </c>
      <c r="I137" s="10">
        <f t="shared" si="24"/>
        <v>0</v>
      </c>
      <c r="J137" s="10">
        <f t="shared" si="24"/>
        <v>0</v>
      </c>
      <c r="K137" s="10">
        <f t="shared" si="24"/>
        <v>0</v>
      </c>
      <c r="L137" s="10">
        <f t="shared" si="24"/>
        <v>0</v>
      </c>
      <c r="M137" s="10">
        <f t="shared" si="24"/>
        <v>0</v>
      </c>
      <c r="N137" s="10">
        <f t="shared" si="24"/>
        <v>318263</v>
      </c>
      <c r="O137" s="10">
        <f t="shared" si="24"/>
        <v>318263</v>
      </c>
      <c r="P137" s="10">
        <f t="shared" si="23"/>
        <v>-5815820</v>
      </c>
      <c r="Q137" s="10">
        <f t="shared" si="16"/>
        <v>-5815820</v>
      </c>
      <c r="S137" s="25"/>
      <c r="T137" s="25"/>
    </row>
    <row r="138" spans="1:20" s="23" customFormat="1" ht="12.75" x14ac:dyDescent="0.2">
      <c r="A138" s="11" t="s">
        <v>6</v>
      </c>
      <c r="B138" s="12">
        <f>SUM(B139:B147)</f>
        <v>-6134083</v>
      </c>
      <c r="C138" s="12">
        <f t="shared" ref="C138:Q138" si="25">SUM(C139:C147)</f>
        <v>-6134083</v>
      </c>
      <c r="D138" s="12">
        <f t="shared" si="25"/>
        <v>0</v>
      </c>
      <c r="E138" s="12">
        <f t="shared" si="25"/>
        <v>0</v>
      </c>
      <c r="F138" s="12">
        <f t="shared" si="25"/>
        <v>0</v>
      </c>
      <c r="G138" s="12">
        <f t="shared" si="25"/>
        <v>0</v>
      </c>
      <c r="H138" s="12">
        <f t="shared" si="25"/>
        <v>0</v>
      </c>
      <c r="I138" s="12">
        <f t="shared" si="25"/>
        <v>0</v>
      </c>
      <c r="J138" s="12">
        <f t="shared" si="25"/>
        <v>0</v>
      </c>
      <c r="K138" s="12">
        <f t="shared" si="25"/>
        <v>0</v>
      </c>
      <c r="L138" s="12">
        <f t="shared" si="25"/>
        <v>0</v>
      </c>
      <c r="M138" s="12">
        <f t="shared" si="25"/>
        <v>0</v>
      </c>
      <c r="N138" s="12">
        <f t="shared" si="25"/>
        <v>318263</v>
      </c>
      <c r="O138" s="12">
        <f t="shared" si="25"/>
        <v>318263</v>
      </c>
      <c r="P138" s="12">
        <f t="shared" si="25"/>
        <v>-5815820</v>
      </c>
      <c r="Q138" s="12">
        <f t="shared" si="25"/>
        <v>-5815820</v>
      </c>
      <c r="S138" s="25"/>
      <c r="T138" s="25"/>
    </row>
    <row r="139" spans="1:20" s="23" customFormat="1" ht="12.75" x14ac:dyDescent="0.2">
      <c r="A139" s="13" t="s">
        <v>105</v>
      </c>
      <c r="B139" s="14">
        <v>-40333</v>
      </c>
      <c r="C139" s="14">
        <v>-40333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-251263</v>
      </c>
      <c r="O139" s="14">
        <v>-251263</v>
      </c>
      <c r="P139" s="14">
        <f t="shared" ref="P139:P158" si="26">B139+D139+F139+H139+J139+L139+N139</f>
        <v>-291596</v>
      </c>
      <c r="Q139" s="14">
        <f t="shared" si="16"/>
        <v>-291596</v>
      </c>
      <c r="S139" s="25"/>
      <c r="T139" s="25"/>
    </row>
    <row r="140" spans="1:20" s="23" customFormat="1" ht="12.75" x14ac:dyDescent="0.2">
      <c r="A140" s="13" t="s">
        <v>106</v>
      </c>
      <c r="B140" s="14">
        <v>-1623750</v>
      </c>
      <c r="C140" s="14">
        <v>-1623750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1032689</v>
      </c>
      <c r="O140" s="14">
        <v>1032689</v>
      </c>
      <c r="P140" s="14">
        <f t="shared" si="26"/>
        <v>-591061</v>
      </c>
      <c r="Q140" s="14">
        <f t="shared" si="16"/>
        <v>-591061</v>
      </c>
      <c r="S140" s="25"/>
      <c r="T140" s="25"/>
    </row>
    <row r="141" spans="1:20" s="23" customFormat="1" ht="12.75" x14ac:dyDescent="0.2">
      <c r="A141" s="13" t="s">
        <v>107</v>
      </c>
      <c r="B141" s="14">
        <v>-4300000</v>
      </c>
      <c r="C141" s="14">
        <v>-4300000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f t="shared" si="26"/>
        <v>-4300000</v>
      </c>
      <c r="Q141" s="14">
        <f t="shared" si="16"/>
        <v>-4300000</v>
      </c>
      <c r="S141" s="25"/>
      <c r="T141" s="25"/>
    </row>
    <row r="142" spans="1:20" s="23" customFormat="1" ht="12.75" x14ac:dyDescent="0.2">
      <c r="A142" s="13" t="s">
        <v>108</v>
      </c>
      <c r="B142" s="14">
        <v>-170000</v>
      </c>
      <c r="C142" s="14">
        <v>-170000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f t="shared" si="26"/>
        <v>-170000</v>
      </c>
      <c r="Q142" s="14">
        <f t="shared" si="16"/>
        <v>-170000</v>
      </c>
      <c r="S142" s="25"/>
      <c r="T142" s="25"/>
    </row>
    <row r="143" spans="1:20" s="23" customFormat="1" ht="12.75" x14ac:dyDescent="0.2">
      <c r="A143" s="13" t="s">
        <v>137</v>
      </c>
      <c r="B143" s="14">
        <v>0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-249205</v>
      </c>
      <c r="O143" s="14">
        <v>-249205</v>
      </c>
      <c r="P143" s="14">
        <f t="shared" si="26"/>
        <v>-249205</v>
      </c>
      <c r="Q143" s="14">
        <f t="shared" ref="Q143:Q147" si="27">C143+E143+G143+I143+K143+M143+O143</f>
        <v>-249205</v>
      </c>
      <c r="S143" s="25"/>
      <c r="T143" s="25"/>
    </row>
    <row r="144" spans="1:20" s="23" customFormat="1" ht="12.75" x14ac:dyDescent="0.2">
      <c r="A144" s="13" t="s">
        <v>133</v>
      </c>
      <c r="B144" s="14">
        <v>0</v>
      </c>
      <c r="C144" s="14">
        <v>0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-61138</v>
      </c>
      <c r="O144" s="14">
        <v>-61138</v>
      </c>
      <c r="P144" s="14">
        <f t="shared" si="26"/>
        <v>-61138</v>
      </c>
      <c r="Q144" s="14">
        <f t="shared" si="27"/>
        <v>-61138</v>
      </c>
      <c r="S144" s="25"/>
      <c r="T144" s="25"/>
    </row>
    <row r="145" spans="1:22" s="23" customFormat="1" ht="12.75" x14ac:dyDescent="0.2">
      <c r="A145" s="13" t="s">
        <v>134</v>
      </c>
      <c r="B145" s="14">
        <v>0</v>
      </c>
      <c r="C145" s="14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-31371</v>
      </c>
      <c r="O145" s="14">
        <v>-31371</v>
      </c>
      <c r="P145" s="14">
        <f t="shared" si="26"/>
        <v>-31371</v>
      </c>
      <c r="Q145" s="14">
        <f t="shared" si="27"/>
        <v>-31371</v>
      </c>
      <c r="S145" s="25"/>
      <c r="T145" s="25"/>
    </row>
    <row r="146" spans="1:22" s="23" customFormat="1" ht="12.75" x14ac:dyDescent="0.2">
      <c r="A146" s="13" t="s">
        <v>135</v>
      </c>
      <c r="B146" s="14">
        <v>0</v>
      </c>
      <c r="C146" s="14">
        <v>0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-35956</v>
      </c>
      <c r="O146" s="14">
        <v>-35956</v>
      </c>
      <c r="P146" s="14">
        <f t="shared" si="26"/>
        <v>-35956</v>
      </c>
      <c r="Q146" s="14">
        <f t="shared" si="27"/>
        <v>-35956</v>
      </c>
      <c r="S146" s="25"/>
      <c r="T146" s="25"/>
    </row>
    <row r="147" spans="1:22" s="23" customFormat="1" ht="12.75" x14ac:dyDescent="0.2">
      <c r="A147" s="13" t="s">
        <v>136</v>
      </c>
      <c r="B147" s="14">
        <v>0</v>
      </c>
      <c r="C147" s="14">
        <v>0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-85493</v>
      </c>
      <c r="O147" s="14">
        <v>-85493</v>
      </c>
      <c r="P147" s="14">
        <f t="shared" si="26"/>
        <v>-85493</v>
      </c>
      <c r="Q147" s="14">
        <f t="shared" si="27"/>
        <v>-85493</v>
      </c>
      <c r="S147" s="25"/>
      <c r="T147" s="25"/>
    </row>
    <row r="148" spans="1:22" s="23" customFormat="1" ht="12.75" x14ac:dyDescent="0.2">
      <c r="A148" s="9" t="s">
        <v>41</v>
      </c>
      <c r="B148" s="10">
        <v>-38360000</v>
      </c>
      <c r="C148" s="10">
        <v>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f t="shared" si="26"/>
        <v>-38360000</v>
      </c>
      <c r="Q148" s="10">
        <f t="shared" si="16"/>
        <v>0</v>
      </c>
      <c r="S148" s="25"/>
      <c r="T148" s="25"/>
    </row>
    <row r="149" spans="1:22" s="23" customFormat="1" ht="12.75" x14ac:dyDescent="0.2">
      <c r="A149" s="11" t="s">
        <v>4</v>
      </c>
      <c r="B149" s="12">
        <v>-38360000</v>
      </c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f t="shared" si="26"/>
        <v>-38360000</v>
      </c>
      <c r="Q149" s="12">
        <f t="shared" si="16"/>
        <v>0</v>
      </c>
      <c r="S149" s="25"/>
      <c r="T149" s="25"/>
    </row>
    <row r="150" spans="1:22" s="23" customFormat="1" ht="12.75" x14ac:dyDescent="0.2">
      <c r="A150" s="15" t="s">
        <v>42</v>
      </c>
      <c r="B150" s="16">
        <v>-31370000</v>
      </c>
      <c r="C150" s="16"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f t="shared" si="26"/>
        <v>-31370000</v>
      </c>
      <c r="Q150" s="16">
        <f t="shared" si="16"/>
        <v>0</v>
      </c>
      <c r="S150" s="25"/>
      <c r="T150" s="25"/>
    </row>
    <row r="151" spans="1:22" s="23" customFormat="1" ht="12.75" x14ac:dyDescent="0.2">
      <c r="A151" s="13" t="s">
        <v>109</v>
      </c>
      <c r="B151" s="14">
        <v>-31370000</v>
      </c>
      <c r="C151" s="14">
        <v>0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f t="shared" si="26"/>
        <v>-31370000</v>
      </c>
      <c r="Q151" s="14">
        <f t="shared" si="16"/>
        <v>0</v>
      </c>
      <c r="S151" s="25"/>
      <c r="T151" s="25"/>
    </row>
    <row r="152" spans="1:22" s="23" customFormat="1" ht="12.75" x14ac:dyDescent="0.2">
      <c r="A152" s="15" t="s">
        <v>45</v>
      </c>
      <c r="B152" s="16">
        <v>-2940000</v>
      </c>
      <c r="C152" s="16">
        <v>0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f t="shared" si="26"/>
        <v>-2940000</v>
      </c>
      <c r="Q152" s="16">
        <f t="shared" ref="Q152:Q158" si="28">C152+E152+G152+I152+K152+M152+O152</f>
        <v>0</v>
      </c>
      <c r="S152" s="25"/>
      <c r="T152" s="25"/>
    </row>
    <row r="153" spans="1:22" s="23" customFormat="1" ht="12.75" x14ac:dyDescent="0.2">
      <c r="A153" s="13" t="s">
        <v>109</v>
      </c>
      <c r="B153" s="14">
        <v>-2940000</v>
      </c>
      <c r="C153" s="14">
        <v>0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f t="shared" si="26"/>
        <v>-2940000</v>
      </c>
      <c r="Q153" s="14">
        <f t="shared" si="28"/>
        <v>0</v>
      </c>
      <c r="S153" s="25"/>
      <c r="T153" s="25"/>
    </row>
    <row r="154" spans="1:22" s="23" customFormat="1" x14ac:dyDescent="0.25">
      <c r="A154" s="15" t="s">
        <v>43</v>
      </c>
      <c r="B154" s="16">
        <v>-4050000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f t="shared" si="26"/>
        <v>-4050000</v>
      </c>
      <c r="Q154" s="16">
        <f t="shared" si="28"/>
        <v>0</v>
      </c>
      <c r="S154" s="25"/>
      <c r="T154" s="25"/>
      <c r="U154" s="2"/>
    </row>
    <row r="155" spans="1:22" s="23" customFormat="1" x14ac:dyDescent="0.25">
      <c r="A155" s="13" t="s">
        <v>110</v>
      </c>
      <c r="B155" s="14">
        <v>-4050000</v>
      </c>
      <c r="C155" s="14">
        <v>0</v>
      </c>
      <c r="D155" s="14">
        <v>0</v>
      </c>
      <c r="E155" s="14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f t="shared" si="26"/>
        <v>-4050000</v>
      </c>
      <c r="Q155" s="14">
        <f t="shared" si="28"/>
        <v>0</v>
      </c>
      <c r="S155" s="25"/>
      <c r="T155" s="25"/>
      <c r="U155" s="3"/>
    </row>
    <row r="156" spans="1:22" s="23" customFormat="1" x14ac:dyDescent="0.25">
      <c r="A156" s="9" t="s">
        <v>44</v>
      </c>
      <c r="B156" s="10">
        <v>-2976150</v>
      </c>
      <c r="C156" s="10">
        <v>-1398964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f t="shared" si="26"/>
        <v>-2976150</v>
      </c>
      <c r="Q156" s="10">
        <f t="shared" si="28"/>
        <v>-1398964</v>
      </c>
      <c r="S156" s="25"/>
      <c r="T156" s="25"/>
      <c r="U156" s="3"/>
    </row>
    <row r="157" spans="1:22" s="23" customFormat="1" x14ac:dyDescent="0.25">
      <c r="A157" s="11" t="s">
        <v>6</v>
      </c>
      <c r="B157" s="12">
        <v>-2976150</v>
      </c>
      <c r="C157" s="12">
        <v>-1398964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f t="shared" si="26"/>
        <v>-2976150</v>
      </c>
      <c r="Q157" s="12">
        <f t="shared" si="28"/>
        <v>-1398964</v>
      </c>
      <c r="S157" s="25"/>
      <c r="T157" s="25"/>
      <c r="U157" s="3"/>
      <c r="V157" s="2"/>
    </row>
    <row r="158" spans="1:22" s="23" customFormat="1" x14ac:dyDescent="0.25">
      <c r="A158" s="13" t="s">
        <v>111</v>
      </c>
      <c r="B158" s="14">
        <v>-2976150</v>
      </c>
      <c r="C158" s="14">
        <v>-1398964</v>
      </c>
      <c r="D158" s="14">
        <v>0</v>
      </c>
      <c r="E158" s="14">
        <v>0</v>
      </c>
      <c r="F158" s="14">
        <v>0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f t="shared" si="26"/>
        <v>-2976150</v>
      </c>
      <c r="Q158" s="14">
        <f t="shared" si="28"/>
        <v>-1398964</v>
      </c>
      <c r="S158" s="25"/>
      <c r="T158" s="25"/>
      <c r="U158" s="3"/>
      <c r="V158" s="3"/>
    </row>
    <row r="159" spans="1:22" s="2" customFormat="1" x14ac:dyDescent="0.25">
      <c r="A159" s="27" t="s">
        <v>123</v>
      </c>
      <c r="B159" s="3"/>
      <c r="P159" s="3"/>
      <c r="S159" s="3"/>
      <c r="T159" s="3"/>
      <c r="U159" s="3"/>
      <c r="V159" s="3"/>
    </row>
    <row r="160" spans="1:22" x14ac:dyDescent="0.25">
      <c r="A160" s="26"/>
    </row>
  </sheetData>
  <mergeCells count="9">
    <mergeCell ref="P7:Q7"/>
    <mergeCell ref="A5:Q5"/>
    <mergeCell ref="B7:C7"/>
    <mergeCell ref="D7:E7"/>
    <mergeCell ref="F7:G7"/>
    <mergeCell ref="H7:I7"/>
    <mergeCell ref="J7:K7"/>
    <mergeCell ref="L7:M7"/>
    <mergeCell ref="N7:O7"/>
  </mergeCells>
  <pageMargins left="0.70866141732283472" right="0.70866141732283472" top="0.74803149606299213" bottom="0.74803149606299213" header="0.31496062992125984" footer="0.31496062992125984"/>
  <pageSetup paperSize="9" scale="40" fitToHeight="0" orientation="landscape" r:id="rId1"/>
  <customProperties>
    <customPr name="EpmWorksheetKeyString_GUID" r:id="rId2"/>
    <customPr name="FPMExcelClientCellBasedFunctionStatus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</vt:lpstr>
      <vt:lpstr>LISA!Prinditiitlid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Väljako</dc:creator>
  <cp:lastModifiedBy>Kairit Eha</cp:lastModifiedBy>
  <cp:lastPrinted>2024-11-29T12:03:28Z</cp:lastPrinted>
  <dcterms:created xsi:type="dcterms:W3CDTF">2023-12-15T12:04:20Z</dcterms:created>
  <dcterms:modified xsi:type="dcterms:W3CDTF">2024-12-06T08:21:29Z</dcterms:modified>
</cp:coreProperties>
</file>